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E:\DISCO E\PROCESOS LICITATORIOS\Compu Humanas\"/>
    </mc:Choice>
  </mc:AlternateContent>
  <bookViews>
    <workbookView xWindow="0" yWindow="0" windowWidth="28800" windowHeight="11730"/>
  </bookViews>
  <sheets>
    <sheet name="VERIFICACIÓN JURÍDICA" sheetId="58" r:id="rId1"/>
    <sheet name="VERIFICACIÓN FINANCIERA" sheetId="59" r:id="rId2"/>
    <sheet name="VERIFICACION TECNICA" sheetId="57" r:id="rId3"/>
    <sheet name="VTE" sheetId="33" r:id="rId4"/>
    <sheet name="CORREC. ARITM." sheetId="56" state="hidden" r:id="rId5"/>
  </sheets>
  <externalReferences>
    <externalReference r:id="rId6"/>
    <externalReference r:id="rId7"/>
    <externalReference r:id="rId8"/>
  </externalReferences>
  <definedNames>
    <definedName name="_xlnm.Print_Area" localSheetId="2">'VERIFICACION TECNICA'!$A$1:$AB$40</definedName>
    <definedName name="ELECTRICA">'[1]3.PRESUP. ELECTRICO'!$A$4:$G$212</definedName>
    <definedName name="Export" localSheetId="4" hidden="1">{"'Hoja1'!$A$1:$I$70"}</definedName>
    <definedName name="Export" localSheetId="2" hidden="1">{"'Hoja1'!$A$1:$I$70"}</definedName>
    <definedName name="Export" hidden="1">{"'Hoja1'!$A$1:$I$70"}</definedName>
    <definedName name="formula" localSheetId="4">'[2]VERIFICACION TECNICA'!$A$34:$B$37</definedName>
    <definedName name="formula" localSheetId="2">'VERIFICACION TECNICA'!#REF!</definedName>
    <definedName name="formula">#REF!</definedName>
    <definedName name="HTML_CodePage" hidden="1">1252</definedName>
    <definedName name="HTML_Control" localSheetId="4" hidden="1">{"'Hoja1'!$A$1:$I$70"}</definedName>
    <definedName name="HTML_Control" localSheetId="2"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'[3]Planes Validar'!$B$2:$B$7</definedName>
    <definedName name="SELECCION">[3]Soluciones!$B$7</definedName>
    <definedName name="_xlnm.Print_Titles" localSheetId="2">'VERIFICACION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C3" i="33" l="1"/>
  <c r="BC52" i="33"/>
  <c r="BD52" i="33" s="1"/>
  <c r="BC39" i="33"/>
  <c r="BD39" i="33" s="1"/>
  <c r="BC26" i="33"/>
  <c r="BD26" i="33" s="1"/>
  <c r="BC11" i="33"/>
  <c r="AY3" i="33"/>
  <c r="AY52" i="33"/>
  <c r="AZ52" i="33" s="1"/>
  <c r="AY39" i="33"/>
  <c r="AZ39" i="33" s="1"/>
  <c r="AY26" i="33"/>
  <c r="AZ26" i="33" s="1"/>
  <c r="AY11" i="33"/>
  <c r="AU3" i="33"/>
  <c r="AU52" i="33"/>
  <c r="AV52" i="33" s="1"/>
  <c r="AU39" i="33"/>
  <c r="AV39" i="33" s="1"/>
  <c r="AU26" i="33"/>
  <c r="AV26" i="33" s="1"/>
  <c r="AU11" i="33"/>
  <c r="AM3" i="33"/>
  <c r="AM52" i="33"/>
  <c r="AN52" i="33" s="1"/>
  <c r="AM39" i="33"/>
  <c r="AN39" i="33" s="1"/>
  <c r="AM26" i="33"/>
  <c r="AN26" i="33" s="1"/>
  <c r="AM11" i="33"/>
  <c r="AI3" i="33"/>
  <c r="AI52" i="33"/>
  <c r="AJ52" i="33" s="1"/>
  <c r="AI39" i="33"/>
  <c r="AJ39" i="33" s="1"/>
  <c r="AI26" i="33"/>
  <c r="AJ26" i="33" s="1"/>
  <c r="AI11" i="33"/>
  <c r="BC10" i="33" l="1"/>
  <c r="BC6" i="33" s="1"/>
  <c r="AB14" i="57" s="1"/>
  <c r="AA14" i="57" s="1"/>
  <c r="AY10" i="33"/>
  <c r="AY6" i="33" s="1"/>
  <c r="AU10" i="33"/>
  <c r="AU6" i="33" s="1"/>
  <c r="AM10" i="33"/>
  <c r="AM6" i="33" s="1"/>
  <c r="AM13" i="33" s="1"/>
  <c r="AI10" i="33"/>
  <c r="AI6" i="33" s="1"/>
  <c r="AQ3" i="33"/>
  <c r="AQ52" i="33"/>
  <c r="AR52" i="33" s="1"/>
  <c r="AQ39" i="33"/>
  <c r="AR39" i="33" s="1"/>
  <c r="AQ26" i="33"/>
  <c r="AR26" i="33" s="1"/>
  <c r="AQ11" i="33"/>
  <c r="AE3" i="33"/>
  <c r="AE52" i="33"/>
  <c r="AF52" i="33" s="1"/>
  <c r="AE39" i="33"/>
  <c r="AF39" i="33" s="1"/>
  <c r="AE26" i="33"/>
  <c r="AF26" i="33" s="1"/>
  <c r="AE11" i="33"/>
  <c r="AA3" i="33"/>
  <c r="W3" i="33"/>
  <c r="S3" i="33"/>
  <c r="O3" i="33"/>
  <c r="G3" i="33"/>
  <c r="O26" i="33"/>
  <c r="K3" i="33"/>
  <c r="BC13" i="33" l="1"/>
  <c r="AA13" i="57"/>
  <c r="AY13" i="33"/>
  <c r="Z14" i="57"/>
  <c r="Y14" i="57" s="1"/>
  <c r="AU13" i="33"/>
  <c r="X14" i="57"/>
  <c r="W14" i="57" s="1"/>
  <c r="W13" i="57" s="1"/>
  <c r="T14" i="57"/>
  <c r="S14" i="57" s="1"/>
  <c r="S13" i="57" s="1"/>
  <c r="AI13" i="33"/>
  <c r="R14" i="57"/>
  <c r="Q14" i="57" s="1"/>
  <c r="Q13" i="57" s="1"/>
  <c r="AQ10" i="33"/>
  <c r="AQ6" i="33" s="1"/>
  <c r="AE10" i="33"/>
  <c r="AE6" i="33" s="1"/>
  <c r="S39" i="33"/>
  <c r="AQ13" i="33" l="1"/>
  <c r="V14" i="57"/>
  <c r="U14" i="57" s="1"/>
  <c r="U13" i="57" s="1"/>
  <c r="AE13" i="33"/>
  <c r="P14" i="57"/>
  <c r="O14" i="57" s="1"/>
  <c r="O13" i="57" s="1"/>
  <c r="AA52" i="33"/>
  <c r="AB52" i="33" s="1"/>
  <c r="AA39" i="33"/>
  <c r="AB39" i="33" s="1"/>
  <c r="AA26" i="33"/>
  <c r="AA11" i="33"/>
  <c r="W52" i="33"/>
  <c r="X52" i="33" s="1"/>
  <c r="W39" i="33"/>
  <c r="X39" i="33" s="1"/>
  <c r="W26" i="33"/>
  <c r="X26" i="33" s="1"/>
  <c r="W11" i="33"/>
  <c r="AB26" i="33" l="1"/>
  <c r="AA10" i="33"/>
  <c r="AA6" i="33" s="1"/>
  <c r="W10" i="33"/>
  <c r="W6" i="33" s="1"/>
  <c r="P112" i="56"/>
  <c r="R105" i="56"/>
  <c r="Q105" i="56"/>
  <c r="R104" i="56"/>
  <c r="Q104" i="56"/>
  <c r="R103" i="56"/>
  <c r="Q103" i="56"/>
  <c r="Q106" i="56" s="1"/>
  <c r="R100" i="56"/>
  <c r="Q100" i="56"/>
  <c r="R99" i="56"/>
  <c r="Q99" i="56"/>
  <c r="R98" i="56"/>
  <c r="Q98" i="56"/>
  <c r="R97" i="56"/>
  <c r="Q97" i="56"/>
  <c r="R96" i="56"/>
  <c r="Q96" i="56"/>
  <c r="R95" i="56"/>
  <c r="Q95" i="56"/>
  <c r="R94" i="56"/>
  <c r="Q94" i="56"/>
  <c r="R93" i="56"/>
  <c r="Q93" i="56"/>
  <c r="R92" i="56"/>
  <c r="Q92" i="56"/>
  <c r="R91" i="56"/>
  <c r="Q91" i="56"/>
  <c r="R88" i="56"/>
  <c r="Q88" i="56"/>
  <c r="R87" i="56"/>
  <c r="Q87" i="56"/>
  <c r="R86" i="56"/>
  <c r="Q86" i="56"/>
  <c r="R85" i="56"/>
  <c r="Q85" i="56"/>
  <c r="R84" i="56"/>
  <c r="Q84" i="56"/>
  <c r="R83" i="56"/>
  <c r="Q83" i="56"/>
  <c r="R82" i="56"/>
  <c r="Q82" i="56"/>
  <c r="R81" i="56"/>
  <c r="Q81" i="56"/>
  <c r="R80" i="56"/>
  <c r="Q80" i="56"/>
  <c r="R77" i="56"/>
  <c r="Q77" i="56"/>
  <c r="R76" i="56"/>
  <c r="Q76" i="56"/>
  <c r="R75" i="56"/>
  <c r="Q75" i="56"/>
  <c r="R74" i="56"/>
  <c r="Q74" i="56"/>
  <c r="R73" i="56"/>
  <c r="Q73" i="56"/>
  <c r="R72" i="56"/>
  <c r="Q72" i="56"/>
  <c r="R71" i="56"/>
  <c r="Q71" i="56"/>
  <c r="R70" i="56"/>
  <c r="Q70" i="56"/>
  <c r="R69" i="56"/>
  <c r="Q69" i="56"/>
  <c r="R68" i="56"/>
  <c r="Q68" i="56"/>
  <c r="R67" i="56"/>
  <c r="Q67" i="56"/>
  <c r="R64" i="56"/>
  <c r="Q64" i="56"/>
  <c r="R63" i="56"/>
  <c r="Q63" i="56"/>
  <c r="R62" i="56"/>
  <c r="Q62" i="56"/>
  <c r="R61" i="56"/>
  <c r="Q61" i="56"/>
  <c r="R60" i="56"/>
  <c r="Q60" i="56"/>
  <c r="R59" i="56"/>
  <c r="Q59" i="56"/>
  <c r="R58" i="56"/>
  <c r="Q58" i="56"/>
  <c r="R57" i="56"/>
  <c r="Q57" i="56"/>
  <c r="R54" i="56"/>
  <c r="Q54" i="56"/>
  <c r="R53" i="56"/>
  <c r="Q53" i="56"/>
  <c r="R52" i="56"/>
  <c r="Q52" i="56"/>
  <c r="R51" i="56"/>
  <c r="Q51" i="56"/>
  <c r="R50" i="56"/>
  <c r="Q50" i="56"/>
  <c r="R49" i="56"/>
  <c r="Q49" i="56"/>
  <c r="R48" i="56"/>
  <c r="Q48" i="56"/>
  <c r="R47" i="56"/>
  <c r="Q47" i="56"/>
  <c r="R46" i="56"/>
  <c r="Q46" i="56"/>
  <c r="R43" i="56"/>
  <c r="Q43" i="56"/>
  <c r="R42" i="56"/>
  <c r="Q42" i="56"/>
  <c r="R41" i="56"/>
  <c r="Q41" i="56"/>
  <c r="R40" i="56"/>
  <c r="Q40" i="56"/>
  <c r="R39" i="56"/>
  <c r="Q39" i="56"/>
  <c r="R38" i="56"/>
  <c r="Q38" i="56"/>
  <c r="R37" i="56"/>
  <c r="Q37" i="56"/>
  <c r="R36" i="56"/>
  <c r="Q36" i="56"/>
  <c r="R35" i="56"/>
  <c r="Q35" i="56"/>
  <c r="R34" i="56"/>
  <c r="Q34" i="56"/>
  <c r="R33" i="56"/>
  <c r="Q33" i="56"/>
  <c r="R30" i="56"/>
  <c r="Q30" i="56"/>
  <c r="R29" i="56"/>
  <c r="Q29" i="56"/>
  <c r="R28" i="56"/>
  <c r="Q28" i="56"/>
  <c r="R27" i="56"/>
  <c r="Q27" i="56"/>
  <c r="R26" i="56"/>
  <c r="Q26" i="56"/>
  <c r="R23" i="56"/>
  <c r="Q23" i="56"/>
  <c r="R22" i="56"/>
  <c r="Q22" i="56"/>
  <c r="R21" i="56"/>
  <c r="Q21" i="56"/>
  <c r="R20" i="56"/>
  <c r="Q20" i="56"/>
  <c r="R19" i="56"/>
  <c r="Q19" i="56"/>
  <c r="R18" i="56"/>
  <c r="Q18" i="56"/>
  <c r="R17" i="56"/>
  <c r="Q17" i="56"/>
  <c r="R16" i="56"/>
  <c r="Q16" i="56"/>
  <c r="R15" i="56"/>
  <c r="Q15" i="56"/>
  <c r="R14" i="56"/>
  <c r="Q14" i="56"/>
  <c r="R13" i="56"/>
  <c r="Q13" i="56"/>
  <c r="R12" i="56"/>
  <c r="Q12" i="56"/>
  <c r="R11" i="56"/>
  <c r="Q11" i="56"/>
  <c r="R10" i="56"/>
  <c r="Q10" i="56"/>
  <c r="R9" i="56"/>
  <c r="Q9" i="56"/>
  <c r="M112" i="56"/>
  <c r="O105" i="56"/>
  <c r="N105" i="56"/>
  <c r="O104" i="56"/>
  <c r="N104" i="56"/>
  <c r="O103" i="56"/>
  <c r="N103" i="56"/>
  <c r="O100" i="56"/>
  <c r="N100" i="56"/>
  <c r="O99" i="56"/>
  <c r="N99" i="56"/>
  <c r="O98" i="56"/>
  <c r="N98" i="56"/>
  <c r="O97" i="56"/>
  <c r="N97" i="56"/>
  <c r="O96" i="56"/>
  <c r="N96" i="56"/>
  <c r="O95" i="56"/>
  <c r="N95" i="56"/>
  <c r="O94" i="56"/>
  <c r="N94" i="56"/>
  <c r="O93" i="56"/>
  <c r="N93" i="56"/>
  <c r="O92" i="56"/>
  <c r="N92" i="56"/>
  <c r="O91" i="56"/>
  <c r="N91" i="56"/>
  <c r="O88" i="56"/>
  <c r="N88" i="56"/>
  <c r="O87" i="56"/>
  <c r="N87" i="56"/>
  <c r="O86" i="56"/>
  <c r="N86" i="56"/>
  <c r="O85" i="56"/>
  <c r="N85" i="56"/>
  <c r="O84" i="56"/>
  <c r="N84" i="56"/>
  <c r="O83" i="56"/>
  <c r="N83" i="56"/>
  <c r="O82" i="56"/>
  <c r="N82" i="56"/>
  <c r="O81" i="56"/>
  <c r="N81" i="56"/>
  <c r="O80" i="56"/>
  <c r="N80" i="56"/>
  <c r="O77" i="56"/>
  <c r="N77" i="56"/>
  <c r="O76" i="56"/>
  <c r="N76" i="56"/>
  <c r="O75" i="56"/>
  <c r="N75" i="56"/>
  <c r="O74" i="56"/>
  <c r="N74" i="56"/>
  <c r="O73" i="56"/>
  <c r="N73" i="56"/>
  <c r="O72" i="56"/>
  <c r="N72" i="56"/>
  <c r="O71" i="56"/>
  <c r="N71" i="56"/>
  <c r="O70" i="56"/>
  <c r="N70" i="56"/>
  <c r="O69" i="56"/>
  <c r="N69" i="56"/>
  <c r="O68" i="56"/>
  <c r="N68" i="56"/>
  <c r="O67" i="56"/>
  <c r="N67" i="56"/>
  <c r="O64" i="56"/>
  <c r="N64" i="56"/>
  <c r="O63" i="56"/>
  <c r="N63" i="56"/>
  <c r="O62" i="56"/>
  <c r="N62" i="56"/>
  <c r="O61" i="56"/>
  <c r="N61" i="56"/>
  <c r="O60" i="56"/>
  <c r="N60" i="56"/>
  <c r="O59" i="56"/>
  <c r="N59" i="56"/>
  <c r="O58" i="56"/>
  <c r="N58" i="56"/>
  <c r="O57" i="56"/>
  <c r="N57" i="56"/>
  <c r="O54" i="56"/>
  <c r="N54" i="56"/>
  <c r="O53" i="56"/>
  <c r="N53" i="56"/>
  <c r="O52" i="56"/>
  <c r="N52" i="56"/>
  <c r="O51" i="56"/>
  <c r="N51" i="56"/>
  <c r="O50" i="56"/>
  <c r="N50" i="56"/>
  <c r="O49" i="56"/>
  <c r="N49" i="56"/>
  <c r="O48" i="56"/>
  <c r="N48" i="56"/>
  <c r="O47" i="56"/>
  <c r="N47" i="56"/>
  <c r="O46" i="56"/>
  <c r="N46" i="56"/>
  <c r="O43" i="56"/>
  <c r="N43" i="56"/>
  <c r="O42" i="56"/>
  <c r="N42" i="56"/>
  <c r="O41" i="56"/>
  <c r="N41" i="56"/>
  <c r="O40" i="56"/>
  <c r="N40" i="56"/>
  <c r="O39" i="56"/>
  <c r="N39" i="56"/>
  <c r="O38" i="56"/>
  <c r="N38" i="56"/>
  <c r="O37" i="56"/>
  <c r="N37" i="56"/>
  <c r="O36" i="56"/>
  <c r="N36" i="56"/>
  <c r="O35" i="56"/>
  <c r="N35" i="56"/>
  <c r="O34" i="56"/>
  <c r="N34" i="56"/>
  <c r="O33" i="56"/>
  <c r="N33" i="56"/>
  <c r="O30" i="56"/>
  <c r="N30" i="56"/>
  <c r="O29" i="56"/>
  <c r="N29" i="56"/>
  <c r="O28" i="56"/>
  <c r="N28" i="56"/>
  <c r="O27" i="56"/>
  <c r="N27" i="56"/>
  <c r="O26" i="56"/>
  <c r="N26" i="56"/>
  <c r="O23" i="56"/>
  <c r="N23" i="56"/>
  <c r="O22" i="56"/>
  <c r="N22" i="56"/>
  <c r="O21" i="56"/>
  <c r="N21" i="56"/>
  <c r="O20" i="56"/>
  <c r="N20" i="56"/>
  <c r="O19" i="56"/>
  <c r="N19" i="56"/>
  <c r="O18" i="56"/>
  <c r="N18" i="56"/>
  <c r="O17" i="56"/>
  <c r="N17" i="56"/>
  <c r="O16" i="56"/>
  <c r="N16" i="56"/>
  <c r="O15" i="56"/>
  <c r="N15" i="56"/>
  <c r="O14" i="56"/>
  <c r="N14" i="56"/>
  <c r="O13" i="56"/>
  <c r="N13" i="56"/>
  <c r="O12" i="56"/>
  <c r="N12" i="56"/>
  <c r="O11" i="56"/>
  <c r="N11" i="56"/>
  <c r="O10" i="56"/>
  <c r="N10" i="56"/>
  <c r="O9" i="56"/>
  <c r="N9" i="56"/>
  <c r="J112" i="56"/>
  <c r="L105" i="56"/>
  <c r="K105" i="56"/>
  <c r="L104" i="56"/>
  <c r="K104" i="56"/>
  <c r="L103" i="56"/>
  <c r="K103" i="56"/>
  <c r="L100" i="56"/>
  <c r="K100" i="56"/>
  <c r="L99" i="56"/>
  <c r="K99" i="56"/>
  <c r="L98" i="56"/>
  <c r="K98" i="56"/>
  <c r="L97" i="56"/>
  <c r="K97" i="56"/>
  <c r="L96" i="56"/>
  <c r="K96" i="56"/>
  <c r="L95" i="56"/>
  <c r="K95" i="56"/>
  <c r="L94" i="56"/>
  <c r="K94" i="56"/>
  <c r="L93" i="56"/>
  <c r="K93" i="56"/>
  <c r="L92" i="56"/>
  <c r="K92" i="56"/>
  <c r="L91" i="56"/>
  <c r="K91" i="56"/>
  <c r="L88" i="56"/>
  <c r="K88" i="56"/>
  <c r="L87" i="56"/>
  <c r="K87" i="56"/>
  <c r="L86" i="56"/>
  <c r="K86" i="56"/>
  <c r="L85" i="56"/>
  <c r="K85" i="56"/>
  <c r="L84" i="56"/>
  <c r="K84" i="56"/>
  <c r="L83" i="56"/>
  <c r="K83" i="56"/>
  <c r="L82" i="56"/>
  <c r="K82" i="56"/>
  <c r="L81" i="56"/>
  <c r="K81" i="56"/>
  <c r="L80" i="56"/>
  <c r="K80" i="56"/>
  <c r="L77" i="56"/>
  <c r="K77" i="56"/>
  <c r="L76" i="56"/>
  <c r="K76" i="56"/>
  <c r="L75" i="56"/>
  <c r="K75" i="56"/>
  <c r="L74" i="56"/>
  <c r="K74" i="56"/>
  <c r="L73" i="56"/>
  <c r="K73" i="56"/>
  <c r="L72" i="56"/>
  <c r="K72" i="56"/>
  <c r="L71" i="56"/>
  <c r="K71" i="56"/>
  <c r="L70" i="56"/>
  <c r="K70" i="56"/>
  <c r="L69" i="56"/>
  <c r="K69" i="56"/>
  <c r="L68" i="56"/>
  <c r="K68" i="56"/>
  <c r="L67" i="56"/>
  <c r="K67" i="56"/>
  <c r="L64" i="56"/>
  <c r="K64" i="56"/>
  <c r="L63" i="56"/>
  <c r="K63" i="56"/>
  <c r="L62" i="56"/>
  <c r="K62" i="56"/>
  <c r="L61" i="56"/>
  <c r="K61" i="56"/>
  <c r="L60" i="56"/>
  <c r="K60" i="56"/>
  <c r="L59" i="56"/>
  <c r="K59" i="56"/>
  <c r="L58" i="56"/>
  <c r="K58" i="56"/>
  <c r="L57" i="56"/>
  <c r="K57" i="56"/>
  <c r="L54" i="56"/>
  <c r="K54" i="56"/>
  <c r="L53" i="56"/>
  <c r="K53" i="56"/>
  <c r="L52" i="56"/>
  <c r="K52" i="56"/>
  <c r="L51" i="56"/>
  <c r="K51" i="56"/>
  <c r="L50" i="56"/>
  <c r="K50" i="56"/>
  <c r="L49" i="56"/>
  <c r="K49" i="56"/>
  <c r="L48" i="56"/>
  <c r="K48" i="56"/>
  <c r="L47" i="56"/>
  <c r="K47" i="56"/>
  <c r="L46" i="56"/>
  <c r="K46" i="56"/>
  <c r="L43" i="56"/>
  <c r="K43" i="56"/>
  <c r="L42" i="56"/>
  <c r="K42" i="56"/>
  <c r="L41" i="56"/>
  <c r="K41" i="56"/>
  <c r="L40" i="56"/>
  <c r="K40" i="56"/>
  <c r="L39" i="56"/>
  <c r="K39" i="56"/>
  <c r="L38" i="56"/>
  <c r="K38" i="56"/>
  <c r="L37" i="56"/>
  <c r="K37" i="56"/>
  <c r="L36" i="56"/>
  <c r="K36" i="56"/>
  <c r="L35" i="56"/>
  <c r="K35" i="56"/>
  <c r="L34" i="56"/>
  <c r="K34" i="56"/>
  <c r="L33" i="56"/>
  <c r="K33" i="56"/>
  <c r="L30" i="56"/>
  <c r="K30" i="56"/>
  <c r="L29" i="56"/>
  <c r="K29" i="56"/>
  <c r="L28" i="56"/>
  <c r="K28" i="56"/>
  <c r="L27" i="56"/>
  <c r="K27" i="56"/>
  <c r="L26" i="56"/>
  <c r="K26" i="56"/>
  <c r="L23" i="56"/>
  <c r="K23" i="56"/>
  <c r="L22" i="56"/>
  <c r="K22" i="56"/>
  <c r="L21" i="56"/>
  <c r="K21" i="56"/>
  <c r="L20" i="56"/>
  <c r="K20" i="56"/>
  <c r="L19" i="56"/>
  <c r="K19" i="56"/>
  <c r="L18" i="56"/>
  <c r="K18" i="56"/>
  <c r="L17" i="56"/>
  <c r="K17" i="56"/>
  <c r="L16" i="56"/>
  <c r="K16" i="56"/>
  <c r="L15" i="56"/>
  <c r="K15" i="56"/>
  <c r="L14" i="56"/>
  <c r="K14" i="56"/>
  <c r="L13" i="56"/>
  <c r="K13" i="56"/>
  <c r="L12" i="56"/>
  <c r="K12" i="56"/>
  <c r="L11" i="56"/>
  <c r="K11" i="56"/>
  <c r="L10" i="56"/>
  <c r="K10" i="56"/>
  <c r="L9" i="56"/>
  <c r="K9" i="56"/>
  <c r="H11" i="56"/>
  <c r="H12" i="56"/>
  <c r="H13" i="56"/>
  <c r="H14" i="56"/>
  <c r="H15" i="56"/>
  <c r="H16" i="56"/>
  <c r="H17" i="56"/>
  <c r="H18" i="56"/>
  <c r="H19" i="56"/>
  <c r="H20" i="56"/>
  <c r="H21" i="56"/>
  <c r="H22" i="56"/>
  <c r="H23" i="56"/>
  <c r="H26" i="56"/>
  <c r="H27" i="56"/>
  <c r="H28" i="56"/>
  <c r="H29" i="56"/>
  <c r="H30" i="56"/>
  <c r="H33" i="56"/>
  <c r="H34" i="56"/>
  <c r="H35" i="56"/>
  <c r="H36" i="56"/>
  <c r="H37" i="56"/>
  <c r="H38" i="56"/>
  <c r="H39" i="56"/>
  <c r="H40" i="56"/>
  <c r="H41" i="56"/>
  <c r="H42" i="56"/>
  <c r="H43" i="56"/>
  <c r="H46" i="56"/>
  <c r="H47" i="56"/>
  <c r="H48" i="56"/>
  <c r="H49" i="56"/>
  <c r="H50" i="56"/>
  <c r="H51" i="56"/>
  <c r="H52" i="56"/>
  <c r="H53" i="56"/>
  <c r="H54" i="56"/>
  <c r="H57" i="56"/>
  <c r="H58" i="56"/>
  <c r="H59" i="56"/>
  <c r="H60" i="56"/>
  <c r="H61" i="56"/>
  <c r="H62" i="56"/>
  <c r="H63" i="56"/>
  <c r="H64" i="56"/>
  <c r="H67" i="56"/>
  <c r="H68" i="56"/>
  <c r="H69" i="56"/>
  <c r="H70" i="56"/>
  <c r="H71" i="56"/>
  <c r="H72" i="56"/>
  <c r="H73" i="56"/>
  <c r="H74" i="56"/>
  <c r="H75" i="56"/>
  <c r="H76" i="56"/>
  <c r="H77" i="56"/>
  <c r="H80" i="56"/>
  <c r="H81" i="56"/>
  <c r="H82" i="56"/>
  <c r="H83" i="56"/>
  <c r="H84" i="56"/>
  <c r="H85" i="56"/>
  <c r="H86" i="56"/>
  <c r="H87" i="56"/>
  <c r="H88" i="56"/>
  <c r="H91" i="56"/>
  <c r="H92" i="56"/>
  <c r="H93" i="56"/>
  <c r="H94" i="56"/>
  <c r="H95" i="56"/>
  <c r="H96" i="56"/>
  <c r="H97" i="56"/>
  <c r="H98" i="56"/>
  <c r="H99" i="56"/>
  <c r="H100" i="56"/>
  <c r="H103" i="56"/>
  <c r="H104" i="56"/>
  <c r="H105" i="56"/>
  <c r="I9" i="56"/>
  <c r="H9" i="56"/>
  <c r="F105" i="56"/>
  <c r="F104" i="56"/>
  <c r="F103" i="56"/>
  <c r="F100" i="56"/>
  <c r="F99" i="56"/>
  <c r="F98" i="56"/>
  <c r="F97" i="56"/>
  <c r="F96" i="56"/>
  <c r="F95" i="56"/>
  <c r="F94" i="56"/>
  <c r="F93" i="56"/>
  <c r="F92" i="56"/>
  <c r="F91" i="56"/>
  <c r="I105" i="56"/>
  <c r="I104" i="56"/>
  <c r="I103" i="56"/>
  <c r="I100" i="56"/>
  <c r="I99" i="56"/>
  <c r="I98" i="56"/>
  <c r="I97" i="56"/>
  <c r="I96" i="56"/>
  <c r="I95" i="56"/>
  <c r="I94" i="56"/>
  <c r="I93" i="56"/>
  <c r="I92" i="56"/>
  <c r="I91" i="56"/>
  <c r="I88" i="56"/>
  <c r="F88" i="56"/>
  <c r="F11" i="56"/>
  <c r="F12" i="56"/>
  <c r="F13" i="56"/>
  <c r="F14" i="56"/>
  <c r="F15" i="56"/>
  <c r="F16" i="56"/>
  <c r="F17" i="56"/>
  <c r="F18" i="56"/>
  <c r="F19" i="56"/>
  <c r="F20" i="56"/>
  <c r="F21" i="56"/>
  <c r="F22" i="56"/>
  <c r="F23" i="56"/>
  <c r="F9" i="56"/>
  <c r="S52" i="33"/>
  <c r="O52" i="33"/>
  <c r="S26" i="33"/>
  <c r="S10" i="33" s="1"/>
  <c r="K31" i="56" l="1"/>
  <c r="K55" i="56"/>
  <c r="K89" i="56"/>
  <c r="Q24" i="56"/>
  <c r="Q44" i="56"/>
  <c r="Q65" i="56"/>
  <c r="Q78" i="56"/>
  <c r="Q101" i="56"/>
  <c r="N31" i="56"/>
  <c r="N55" i="56"/>
  <c r="N89" i="56"/>
  <c r="S11" i="33"/>
  <c r="S6" i="33" s="1"/>
  <c r="S13" i="33" s="1"/>
  <c r="AA13" i="33"/>
  <c r="N14" i="57"/>
  <c r="M14" i="57" s="1"/>
  <c r="M13" i="57" s="1"/>
  <c r="W13" i="33"/>
  <c r="L14" i="57"/>
  <c r="K14" i="57" s="1"/>
  <c r="K13" i="57" s="1"/>
  <c r="F101" i="56"/>
  <c r="N24" i="56"/>
  <c r="N108" i="56" s="1"/>
  <c r="N44" i="56"/>
  <c r="N65" i="56"/>
  <c r="N78" i="56"/>
  <c r="N101" i="56"/>
  <c r="N106" i="56"/>
  <c r="F106" i="56"/>
  <c r="K24" i="56"/>
  <c r="K44" i="56"/>
  <c r="K65" i="56"/>
  <c r="K78" i="56"/>
  <c r="K101" i="56"/>
  <c r="K106" i="56"/>
  <c r="Q31" i="56"/>
  <c r="Q55" i="56"/>
  <c r="Q89" i="56"/>
  <c r="H106" i="56"/>
  <c r="H89" i="56"/>
  <c r="H65" i="56"/>
  <c r="H55" i="56"/>
  <c r="H44" i="56"/>
  <c r="H31" i="56"/>
  <c r="H101" i="56"/>
  <c r="H78" i="56"/>
  <c r="P52" i="33"/>
  <c r="O39" i="33"/>
  <c r="O11" i="33"/>
  <c r="K11" i="33"/>
  <c r="K52" i="33"/>
  <c r="L52" i="33" s="1"/>
  <c r="K39" i="33"/>
  <c r="K26" i="33"/>
  <c r="G52" i="33"/>
  <c r="G11" i="33" s="1"/>
  <c r="T52" i="33"/>
  <c r="G39" i="33"/>
  <c r="G26" i="33"/>
  <c r="Q108" i="56" l="1"/>
  <c r="Q109" i="56" s="1"/>
  <c r="Q113" i="56"/>
  <c r="K108" i="56"/>
  <c r="N113" i="56"/>
  <c r="N111" i="56"/>
  <c r="N109" i="56"/>
  <c r="N110" i="56"/>
  <c r="O10" i="33"/>
  <c r="P26" i="33"/>
  <c r="K10" i="33"/>
  <c r="K6" i="33" s="1"/>
  <c r="F14" i="57" s="1"/>
  <c r="H52" i="33"/>
  <c r="G10" i="33"/>
  <c r="G6" i="33" s="1"/>
  <c r="T39" i="33"/>
  <c r="T26" i="33"/>
  <c r="Q111" i="56" l="1"/>
  <c r="Q110" i="56"/>
  <c r="Q112" i="56" s="1"/>
  <c r="Q116" i="56" s="1"/>
  <c r="Q119" i="56" s="1"/>
  <c r="Q120" i="56" s="1"/>
  <c r="R120" i="56" s="1"/>
  <c r="K110" i="56"/>
  <c r="K113" i="56"/>
  <c r="K111" i="56"/>
  <c r="K109" i="56"/>
  <c r="N112" i="56"/>
  <c r="N116" i="56" s="1"/>
  <c r="K112" i="56" l="1"/>
  <c r="K116" i="56" s="1"/>
  <c r="K119" i="56"/>
  <c r="K120" i="56" s="1"/>
  <c r="L120" i="56" s="1"/>
  <c r="N119" i="56"/>
  <c r="N120" i="56" s="1"/>
  <c r="O120" i="56" s="1"/>
  <c r="J14" i="57"/>
  <c r="I14" i="57" s="1"/>
  <c r="I13" i="57" s="1"/>
  <c r="I12" i="56" l="1"/>
  <c r="I13" i="56"/>
  <c r="I14" i="56"/>
  <c r="I15" i="56"/>
  <c r="I16" i="56"/>
  <c r="I17" i="56"/>
  <c r="I18" i="56"/>
  <c r="I19" i="56"/>
  <c r="I20" i="56"/>
  <c r="I21" i="56"/>
  <c r="I22" i="56"/>
  <c r="I23" i="56"/>
  <c r="I26" i="56"/>
  <c r="I27" i="56"/>
  <c r="I28" i="56"/>
  <c r="I29" i="56"/>
  <c r="I30" i="56"/>
  <c r="I33" i="56"/>
  <c r="I34" i="56"/>
  <c r="I35" i="56"/>
  <c r="I36" i="56"/>
  <c r="I37" i="56"/>
  <c r="I38" i="56"/>
  <c r="I39" i="56"/>
  <c r="I40" i="56"/>
  <c r="I41" i="56"/>
  <c r="I42" i="56"/>
  <c r="I43" i="56"/>
  <c r="I46" i="56"/>
  <c r="I47" i="56"/>
  <c r="I48" i="56"/>
  <c r="I49" i="56"/>
  <c r="I50" i="56"/>
  <c r="I51" i="56"/>
  <c r="I52" i="56"/>
  <c r="I53" i="56"/>
  <c r="I54" i="56"/>
  <c r="I57" i="56"/>
  <c r="I58" i="56"/>
  <c r="I59" i="56"/>
  <c r="I60" i="56"/>
  <c r="I61" i="56"/>
  <c r="I62" i="56"/>
  <c r="I63" i="56"/>
  <c r="I64" i="56"/>
  <c r="I67" i="56"/>
  <c r="I68" i="56"/>
  <c r="I69" i="56"/>
  <c r="I70" i="56"/>
  <c r="I71" i="56"/>
  <c r="I72" i="56"/>
  <c r="I73" i="56"/>
  <c r="I74" i="56"/>
  <c r="I75" i="56"/>
  <c r="I76" i="56"/>
  <c r="I77" i="56"/>
  <c r="I80" i="56"/>
  <c r="I81" i="56"/>
  <c r="I82" i="56"/>
  <c r="I83" i="56"/>
  <c r="I84" i="56"/>
  <c r="I85" i="56"/>
  <c r="I86" i="56"/>
  <c r="I87" i="56"/>
  <c r="F26" i="56"/>
  <c r="F27" i="56"/>
  <c r="F28" i="56"/>
  <c r="F29" i="56"/>
  <c r="F30" i="56"/>
  <c r="F33" i="56"/>
  <c r="F34" i="56"/>
  <c r="F35" i="56"/>
  <c r="F36" i="56"/>
  <c r="F37" i="56"/>
  <c r="F38" i="56"/>
  <c r="F39" i="56"/>
  <c r="F40" i="56"/>
  <c r="F41" i="56"/>
  <c r="F42" i="56"/>
  <c r="F43" i="56"/>
  <c r="F46" i="56"/>
  <c r="F47" i="56"/>
  <c r="F48" i="56"/>
  <c r="F49" i="56"/>
  <c r="F50" i="56"/>
  <c r="F51" i="56"/>
  <c r="F52" i="56"/>
  <c r="F53" i="56"/>
  <c r="F54" i="56"/>
  <c r="F57" i="56"/>
  <c r="F58" i="56"/>
  <c r="F59" i="56"/>
  <c r="F60" i="56"/>
  <c r="F61" i="56"/>
  <c r="F62" i="56"/>
  <c r="F63" i="56"/>
  <c r="F64" i="56"/>
  <c r="F67" i="56"/>
  <c r="F68" i="56"/>
  <c r="F69" i="56"/>
  <c r="F70" i="56"/>
  <c r="F71" i="56"/>
  <c r="F72" i="56"/>
  <c r="F73" i="56"/>
  <c r="F74" i="56"/>
  <c r="F75" i="56"/>
  <c r="F76" i="56"/>
  <c r="F77" i="56"/>
  <c r="F80" i="56"/>
  <c r="F81" i="56"/>
  <c r="F82" i="56"/>
  <c r="F83" i="56"/>
  <c r="F84" i="56"/>
  <c r="F85" i="56"/>
  <c r="F86" i="56"/>
  <c r="F87" i="56"/>
  <c r="G112" i="56"/>
  <c r="C112" i="56"/>
  <c r="I11" i="56"/>
  <c r="I10" i="56"/>
  <c r="H10" i="56"/>
  <c r="H24" i="56" s="1"/>
  <c r="H108" i="56" s="1"/>
  <c r="F10" i="56"/>
  <c r="F24" i="56" s="1"/>
  <c r="O112" i="56" l="1"/>
  <c r="R112" i="56"/>
  <c r="L112" i="56"/>
  <c r="F78" i="56"/>
  <c r="F65" i="56"/>
  <c r="F44" i="56"/>
  <c r="H111" i="56"/>
  <c r="H109" i="56"/>
  <c r="H113" i="56"/>
  <c r="H110" i="56"/>
  <c r="I112" i="56"/>
  <c r="F89" i="56"/>
  <c r="F55" i="56"/>
  <c r="F31" i="56"/>
  <c r="F108" i="56" s="1"/>
  <c r="F113" i="56" l="1"/>
  <c r="F111" i="56"/>
  <c r="H112" i="56"/>
  <c r="H116" i="56" s="1"/>
  <c r="F110" i="56"/>
  <c r="F109" i="56"/>
  <c r="H119" i="56" l="1"/>
  <c r="H120" i="56" s="1"/>
  <c r="I120" i="56" s="1"/>
  <c r="F112" i="56"/>
  <c r="F114" i="56" s="1"/>
  <c r="R116" i="56" l="1"/>
  <c r="Q117" i="56"/>
  <c r="R117" i="56" s="1"/>
  <c r="O116" i="56"/>
  <c r="N117" i="56"/>
  <c r="O117" i="56" s="1"/>
  <c r="H117" i="56"/>
  <c r="I117" i="56" s="1"/>
  <c r="K117" i="56"/>
  <c r="L117" i="56" s="1"/>
  <c r="L116" i="56"/>
  <c r="I116" i="56"/>
  <c r="J122" i="56" l="1"/>
  <c r="P122" i="56"/>
  <c r="M122" i="56"/>
  <c r="G122" i="56"/>
  <c r="D10" i="33" l="1"/>
  <c r="O6" i="33" l="1"/>
  <c r="H14" i="57" l="1"/>
  <c r="G14" i="57" s="1"/>
  <c r="G13" i="57" s="1"/>
  <c r="P39" i="33"/>
  <c r="O13" i="33" l="1"/>
  <c r="D14" i="57" l="1"/>
  <c r="E14" i="57"/>
  <c r="E13" i="57" s="1"/>
  <c r="H39" i="33"/>
  <c r="L26" i="33"/>
  <c r="H26" i="33"/>
  <c r="L39" i="33"/>
  <c r="C14" i="57" l="1"/>
  <c r="C13" i="57" s="1"/>
  <c r="K13" i="33"/>
  <c r="G13" i="33"/>
</calcChain>
</file>

<file path=xl/sharedStrings.xml><?xml version="1.0" encoding="utf-8"?>
<sst xmlns="http://schemas.openxmlformats.org/spreadsheetml/2006/main" count="1297" uniqueCount="351">
  <si>
    <t>ITEM</t>
  </si>
  <si>
    <t>CANT.</t>
  </si>
  <si>
    <t>Und</t>
  </si>
  <si>
    <t>UND</t>
  </si>
  <si>
    <t>COSTOS DIRECTOS</t>
  </si>
  <si>
    <t>Utilidad</t>
  </si>
  <si>
    <t>TOTAL AUI</t>
  </si>
  <si>
    <t>Iva sobre utilidad</t>
  </si>
  <si>
    <t>M2</t>
  </si>
  <si>
    <t>VR.UNITARIO</t>
  </si>
  <si>
    <t>VR.TOTAL</t>
  </si>
  <si>
    <t>DESCRIPCION ACTIVIDAD</t>
  </si>
  <si>
    <t>Administración</t>
  </si>
  <si>
    <t>Imprevistos</t>
  </si>
  <si>
    <t>UNIVERSIDAD DEL CAUCA</t>
  </si>
  <si>
    <t>OK</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</si>
  <si>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</si>
  <si>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</si>
  <si>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</si>
  <si>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</si>
  <si>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</si>
  <si>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</si>
  <si>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</si>
  <si>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</si>
  <si>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</si>
  <si>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</si>
  <si>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</si>
  <si>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</si>
  <si>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</si>
  <si>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</si>
  <si>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</si>
  <si>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</si>
  <si>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</si>
  <si>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</si>
  <si>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</si>
  <si>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</si>
  <si>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</si>
  <si>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</si>
  <si>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</si>
  <si>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</si>
  <si>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</si>
  <si>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CIELO PEREZ SOLANO</t>
  </si>
  <si>
    <t>Presidenta Junta de Licitaciones y Contratos</t>
  </si>
  <si>
    <t>Vicerrectora Administrativa</t>
  </si>
  <si>
    <t>40% VTE</t>
  </si>
  <si>
    <t>VERIFICACIÓN REQUISITOS TECNICOS HABILITANTES</t>
  </si>
  <si>
    <t>% PARTICIPACION (40%)</t>
  </si>
  <si>
    <t>2.3.</t>
  </si>
  <si>
    <t>2.3.1.</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</si>
  <si>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</si>
  <si>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</si>
  <si>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</si>
  <si>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</si>
  <si>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</si>
  <si>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</si>
  <si>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</si>
  <si>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</si>
  <si>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</si>
  <si>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</si>
  <si>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</si>
  <si>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NO</t>
  </si>
  <si>
    <t>ML</t>
  </si>
  <si>
    <t>TOTAL PRESUPUESTO OFICIAL</t>
  </si>
  <si>
    <t>OBJETO: CONSTRUCCIÓN DE OBRA CIVIL DESTINADA PARA LA ADECUACIÓN DEL AUDITORIO GREGORIO CAICEDO Y CUBIERTA PARA LA TERRAZA DE LA FACULTAD DE INGENIERIA CIVIL DE LA UNIVERSIDAD DEL CAUCA.</t>
  </si>
  <si>
    <t>2.4.</t>
  </si>
  <si>
    <t>PROPUESTA ECONOMICA</t>
  </si>
  <si>
    <t>Corrección Aritmetica</t>
  </si>
  <si>
    <t>NO HABIL</t>
  </si>
  <si>
    <t xml:space="preserve">CONSORCIO CQ </t>
  </si>
  <si>
    <t xml:space="preserve">MAURICIO CASTILLO ESCOBEDO </t>
  </si>
  <si>
    <t>ANDRES LIBARDO FERNANDEZ ORDOÑEZ</t>
  </si>
  <si>
    <t xml:space="preserve">CONSORCIO BM </t>
  </si>
  <si>
    <t>CONTRATO 3</t>
  </si>
  <si>
    <t>UNID.</t>
  </si>
  <si>
    <t>EDIFICIO DE SANTO DOMINGO</t>
  </si>
  <si>
    <t>1,1</t>
  </si>
  <si>
    <t>Rasqueteo de muros para retirar las capas de cal existentes</t>
  </si>
  <si>
    <t>1,2</t>
  </si>
  <si>
    <t>Pintura en promical y acronal de muros y aleros a dos manos, incluye resanes, estuco en los sitios que se requiera, andamios y equipo para trabajo en alturas.</t>
  </si>
  <si>
    <t>1,3</t>
  </si>
  <si>
    <t>Pintura en koraza para fachada del Paraninfo a tres manos, de acuerdo a colores determinados, incluye resanes, estuco en los sitios que se requiera, andamios y equipo para trabajo en alturas.</t>
  </si>
  <si>
    <t>1,4</t>
  </si>
  <si>
    <t>Pintura en vinilo tipo II, aplicado a tres manos en los aleros, incluye resanes sobre dilataciones del superboard.</t>
  </si>
  <si>
    <t>1,5</t>
  </si>
  <si>
    <t>Pintura en aceite para puertas ambas caras, incluye previo lijado de las superficies</t>
  </si>
  <si>
    <t>1,6</t>
  </si>
  <si>
    <t>Pintura en aceite para ventanas y balcones, ambas caras, incluye limpieza de vidrios</t>
  </si>
  <si>
    <t>1,7</t>
  </si>
  <si>
    <t>Pintura en esmalte de canales y bajantes</t>
  </si>
  <si>
    <t>1,8</t>
  </si>
  <si>
    <t>Protección acrílica  para el ladrillo a la vista, de las cornisas y ventanas, utilizando sika 101 y emulsión</t>
  </si>
  <si>
    <t>1,9</t>
  </si>
  <si>
    <t>Protección acrílica para portalones en piedra, utilizando sika 101 y emulsión</t>
  </si>
  <si>
    <t>1,10</t>
  </si>
  <si>
    <t>Limpieza interior de canales, incluye recolección y bote</t>
  </si>
  <si>
    <t>1,11</t>
  </si>
  <si>
    <t>Pintura en vinilo para cenefa doble</t>
  </si>
  <si>
    <t>1,12</t>
  </si>
  <si>
    <t>Pintura de faroles, incluye limpieza</t>
  </si>
  <si>
    <t>1,13</t>
  </si>
  <si>
    <t>protección acrílica para portalones en ladrillo</t>
  </si>
  <si>
    <t>1,14</t>
  </si>
  <si>
    <t>Pintura en vinilo para cenefa sencilla</t>
  </si>
  <si>
    <t>1,15</t>
  </si>
  <si>
    <t>aseo general y bote de escombro</t>
  </si>
  <si>
    <t>GLOB</t>
  </si>
  <si>
    <t>COSTO DIRECTO</t>
  </si>
  <si>
    <t>EDIFICIO PANTEON DE LOS PROCERES</t>
  </si>
  <si>
    <t>2,1</t>
  </si>
  <si>
    <t>Pintura en koraza 3 manos de muros y cornisas, incluye resanes, repellos, estuco en partes que sea necesario, andamios y equipo de seguridad industrial.</t>
  </si>
  <si>
    <t>2,2</t>
  </si>
  <si>
    <t>Pintura en aceite para puerta 1,86 x 3,80, ambas caras</t>
  </si>
  <si>
    <t>2,3</t>
  </si>
  <si>
    <t>Pintura puerta de balcón 1.25 x 2.65</t>
  </si>
  <si>
    <t>2,4</t>
  </si>
  <si>
    <t>Pintura en aceite para ventanas  1.40 x 2.00, ambas caras</t>
  </si>
  <si>
    <t>2,5</t>
  </si>
  <si>
    <t>Aseo general y bote de escombros</t>
  </si>
  <si>
    <t>EDIFICIO DE LA FACULTAD DE ARTE Y DISEÑO (CASA ROSADA)</t>
  </si>
  <si>
    <t>3,1</t>
  </si>
  <si>
    <t>3,2</t>
  </si>
  <si>
    <t>3,3</t>
  </si>
  <si>
    <t>3,4</t>
  </si>
  <si>
    <t>Pintura en aceite para puertas ambas caras, incluye balcones, incluye previo lijado de las superficies</t>
  </si>
  <si>
    <t>3,5</t>
  </si>
  <si>
    <t>3,6</t>
  </si>
  <si>
    <t>3,7</t>
  </si>
  <si>
    <t>Pintura  de rejas de seguridad, balcones</t>
  </si>
  <si>
    <t>3,8</t>
  </si>
  <si>
    <t>3,9</t>
  </si>
  <si>
    <t>Arreglo de canales y bajantes, incluye rectificación de soldaduras y/o reemplazo de tramos en mal estado</t>
  </si>
  <si>
    <t>3,10</t>
  </si>
  <si>
    <t>3,11</t>
  </si>
  <si>
    <t>EDIFICIO SEDE ADMINISTRATIVA</t>
  </si>
  <si>
    <t>4,1</t>
  </si>
  <si>
    <t>4,2</t>
  </si>
  <si>
    <t>Pintura en  vinilo a dos manos de muros y aleros, incluye resanes, estuco en los sitios que se requiera,  andamios y equipo de seguridad industrial</t>
  </si>
  <si>
    <t>4,3</t>
  </si>
  <si>
    <t>Pintura en aceite para puertas, ambas caras, incluye previo lijado de las superficies</t>
  </si>
  <si>
    <t>4,4</t>
  </si>
  <si>
    <t>4,5</t>
  </si>
  <si>
    <t>4,6</t>
  </si>
  <si>
    <t>Pintura de canales y bajantes</t>
  </si>
  <si>
    <t>4,7</t>
  </si>
  <si>
    <t>Pintura de rejas en aceite ambas caras</t>
  </si>
  <si>
    <t>4,8</t>
  </si>
  <si>
    <t>Pintura de balcones  en aceite ambas caras</t>
  </si>
  <si>
    <t>4,9</t>
  </si>
  <si>
    <t>EDIFICIO UNIDAD DE SALUD Y CASA ALBAN</t>
  </si>
  <si>
    <t>5,1</t>
  </si>
  <si>
    <t>5,2</t>
  </si>
  <si>
    <t>Pintura en vinilo de muros a tres, incluye resanes, estuco en los sitios que se requiera, andamios y equipo para trabajo en alturas.</t>
  </si>
  <si>
    <t>5,3</t>
  </si>
  <si>
    <t>5,4</t>
  </si>
  <si>
    <t>5,5</t>
  </si>
  <si>
    <t>5,6</t>
  </si>
  <si>
    <t>Protección acrílica para portalones en Ladrillo, utilizando sika 101 y emulsión</t>
  </si>
  <si>
    <t>5,7</t>
  </si>
  <si>
    <t>5,8</t>
  </si>
  <si>
    <t>EDIFICIO EL CARMEN FACULTAD DE HUMANAS</t>
  </si>
  <si>
    <t>6,1</t>
  </si>
  <si>
    <t>6,2</t>
  </si>
  <si>
    <t>Pintura en promical y acronal de muros y aleros a tres manos, incluye resanes, estuco en los sitios que se requiera,  andamios y equipo de seguridad industrial</t>
  </si>
  <si>
    <t>6,3</t>
  </si>
  <si>
    <t>6,4</t>
  </si>
  <si>
    <t>Repello 1:3 malla venada en aleros, incluye andamio metálico tubular, altura promedio 9 mts</t>
  </si>
  <si>
    <t>6,5</t>
  </si>
  <si>
    <t>6,6</t>
  </si>
  <si>
    <t>Pintura en aceite para ventanas y rejas, ambas caras, incluye limpieza de vidrios,  balcones,  previo lijado de las superficies</t>
  </si>
  <si>
    <t>6,7</t>
  </si>
  <si>
    <t>6,8</t>
  </si>
  <si>
    <t>6,9</t>
  </si>
  <si>
    <t>6,10</t>
  </si>
  <si>
    <t>Pintura  en aceite de canales y bajantes</t>
  </si>
  <si>
    <t>6,11</t>
  </si>
  <si>
    <t>EDIFICIO MUSEO CASA MOSQUERA Y ARCHIVO HISTORICO</t>
  </si>
  <si>
    <t>7,1</t>
  </si>
  <si>
    <t>7,2</t>
  </si>
  <si>
    <t>7,3</t>
  </si>
  <si>
    <t>Pintura en vinilo tipo II, aplicado a tres manos en los aleros, incluye resanes sobre dilataciones del  superboard.</t>
  </si>
  <si>
    <t>7,4</t>
  </si>
  <si>
    <t>Pintura en barniz para puertas exteriores, ambas caras, incluye previo lijado de las superficies</t>
  </si>
  <si>
    <t>7,5</t>
  </si>
  <si>
    <t>Pintura en barniz para ventanas incluye rejas, ambas caras, incluye previo lijado de las superficies</t>
  </si>
  <si>
    <t>7,6</t>
  </si>
  <si>
    <t>7,7</t>
  </si>
  <si>
    <t>7,8</t>
  </si>
  <si>
    <t>Pintura en aceite  de canales y bajantes</t>
  </si>
  <si>
    <t>7,9</t>
  </si>
  <si>
    <t>EDIFICIO FACULTAD DE ARTES</t>
  </si>
  <si>
    <t>8,1</t>
  </si>
  <si>
    <t>8,2</t>
  </si>
  <si>
    <t>8,3</t>
  </si>
  <si>
    <t>8,4</t>
  </si>
  <si>
    <t>8,5</t>
  </si>
  <si>
    <t>Pintura en aceite para ventanas incluye rejas, ambas caras,  rejas y  previo lijado de las superficies</t>
  </si>
  <si>
    <t>8,6</t>
  </si>
  <si>
    <t>8,7</t>
  </si>
  <si>
    <t>8,8</t>
  </si>
  <si>
    <t>8,9</t>
  </si>
  <si>
    <t>8,10</t>
  </si>
  <si>
    <t>EDIFICIO DE LA VICERRECTORIA DE INVESTIGACIONES</t>
  </si>
  <si>
    <t>9,1</t>
  </si>
  <si>
    <t>Pintura koraza a tres manos en muros y aleros, incluye resanes, estuco en los sitios que se requiera,  andamios y equipo de seguridad industrial, altura promedio = 10.60 mts</t>
  </si>
  <si>
    <t>9,2</t>
  </si>
  <si>
    <t>Construcción  e instalación de canales en lámina calibre 22  remachada y grafada de sección igual a la existente</t>
  </si>
  <si>
    <t>9,3</t>
  </si>
  <si>
    <t>Contratista - Profesional Especializado</t>
  </si>
  <si>
    <t>En caso de estructura plural, el oferente que aporte más del 40% de la experiencia específica relacionada con el criterio de VTE, debe tener por lo menos una participación del 40%.</t>
  </si>
  <si>
    <t>LICITACIÓN PÚBLICA N° 019-2018</t>
  </si>
  <si>
    <t>OBJETO: COMPRAVENTA DE PÀNTALLAS LED, VIDEO PROYECTORES, EQUIPOS DE COMPUTO CON SUS RESPECTIVAS LICENCIAS PARA EL NUEVO EDIFICIO DE LA FACULTAD DE CIENCIAS HUMANAS DE LA UNIVERSIDAD DEL CAUCA</t>
  </si>
  <si>
    <t>Para la sumatoria del VALOR TOTAL EJECUTADO (VTE) que acredita la experiencia específica se tendrá en cuenta el valor facturado actualizado de los contratos aportados por el proponente. 
PO = $113.088.489,oo</t>
  </si>
  <si>
    <t>COMERCIALIZADORA INFOSUR
HERMES RODRIGUEZ POLO</t>
  </si>
  <si>
    <r>
      <t xml:space="preserve">CONTRATO No. 1
</t>
    </r>
    <r>
      <rPr>
        <b/>
        <sz val="11"/>
        <color rgb="FFFF0000"/>
        <rFont val="Arial Narrow"/>
        <family val="2"/>
      </rPr>
      <t>NO APORTA ACTA DE LIQUIDACION, NI ACTA DE RECIBO, NI CERTIFICACION PARA ACREDITAR EXPERIENCIA</t>
    </r>
    <r>
      <rPr>
        <b/>
        <sz val="11"/>
        <rFont val="Arial Narrow"/>
        <family val="2"/>
      </rPr>
      <t xml:space="preserve">
CONTRATO No. 2
</t>
    </r>
    <r>
      <rPr>
        <b/>
        <sz val="11"/>
        <color rgb="FFFF0000"/>
        <rFont val="Arial Narrow"/>
        <family val="2"/>
      </rPr>
      <t>NO APORTA ACTA DE LIQUIDACION, NI ACTA DE RECIBO, NI CERTIFICACION PARA ACREDITAR EXPERIENCIA</t>
    </r>
    <r>
      <rPr>
        <b/>
        <sz val="11"/>
        <rFont val="Arial Narrow"/>
        <family val="2"/>
      </rPr>
      <t xml:space="preserve">
CONTRATO No. 3
</t>
    </r>
    <r>
      <rPr>
        <b/>
        <sz val="11"/>
        <color rgb="FFFF0000"/>
        <rFont val="Arial Narrow"/>
        <family val="2"/>
      </rPr>
      <t>NO APORTA ACTA DE LIQUIDACION, NI ACTA DE RECIBO, NI CERTIFICACION PARA ACREDITAR EXPERIENCIA</t>
    </r>
    <r>
      <rPr>
        <b/>
        <sz val="11"/>
        <rFont val="Arial Narrow"/>
        <family val="2"/>
      </rPr>
      <t xml:space="preserve">
</t>
    </r>
    <r>
      <rPr>
        <b/>
        <sz val="11"/>
        <color rgb="FFFF0000"/>
        <rFont val="Arial Narrow"/>
        <family val="2"/>
      </rPr>
      <t/>
    </r>
  </si>
  <si>
    <t xml:space="preserve">MÁXIMO TRES (3) contratos, donde se pueda verificar que el objeto y las especificaciones técnicas contratadas estén relacionadas con el de la presente convocatoria pública, y cuya sumatoria del valor total ejecutado sea igual o superior al presupuesto oficial.
La experiencia específica se acreditará mediante la presentación de las correspondientes actas de liquidación y/o actas de recibo final y/o certificaciones de la ejecución de los contratos relacionados en el formulario de experiencia específica (Anexo G) suscritas por la entidad contratante y en las que sea posible verificar las actividades objeto del presente proceso requerido por la Universidad. Los contratos que aporte el oferente para demostrar su experiencia, deberán haberse ejecutado y liquidado antes del cierre de la presente convocatoria. 
Los contratos deberán haber sido suscritos por el oferente con entidades públicas o privadas, éstas últimas necesariamente deberán ser personas jurídicas. Cuando se trate de personas jurídicas privadas el oferente para acreditar la experiencia específica deberá adicionalmente a la certificación anexar las facturas de los elementos suministrados y/o certificación contable de pago. 
Los contratos que soportan la experiencia especifica habilitante, en conjunto de estos, deben estar inscritos en al menos CINCO (5) de los códigos UNSPSC exigidos en el numeral 2.1. 4 del presente pliego de condiciones. El RUP deberá estar vigente y en firme, de lo contrario el proponente quedará INHABILITADO. 451118 - 521615 - 432115 - 432117 - 432119 - 451116
</t>
  </si>
  <si>
    <t>CODIGOS UNSPSC 
451118 - 521615 - 432115 - 432117 - 432119 - 451116</t>
  </si>
  <si>
    <t>SISTERED SAS
ERNESTO BOHORQUEZ BALLEN</t>
  </si>
  <si>
    <t>NEXCOMPUTER SAS
URIEL ROMAN CAMARGO</t>
  </si>
  <si>
    <t>CODIGOS UNSPSC 
432115 - 432117 - 451116</t>
  </si>
  <si>
    <t xml:space="preserve">CODIGOS UNSPSC 
</t>
  </si>
  <si>
    <t>CODIGOS UNSPSC 
432115 - 432117 - 432119</t>
  </si>
  <si>
    <t>ANDIVISION SAS
EDIER ENRIQUE ROSERO</t>
  </si>
  <si>
    <r>
      <t xml:space="preserve">CONTRATO No. 1
</t>
    </r>
    <r>
      <rPr>
        <b/>
        <sz val="11"/>
        <color rgb="FFFF0000"/>
        <rFont val="Arial Narrow"/>
        <family val="2"/>
      </rPr>
      <t>APORTA CERTIFCACION PERO NO ES LEGIBLE QUIEN LA SUSCRIBE</t>
    </r>
    <r>
      <rPr>
        <b/>
        <sz val="11"/>
        <rFont val="Arial Narrow"/>
        <family val="2"/>
      </rPr>
      <t xml:space="preserve">
CONTRATO No. 2
</t>
    </r>
    <r>
      <rPr>
        <b/>
        <sz val="11"/>
        <color rgb="FFFF0000"/>
        <rFont val="Arial Narrow"/>
        <family val="2"/>
      </rPr>
      <t>NO APORTA ACTA DE LIQUIDACION, NI ACTA DE RECIBO, NI CERTIFICACION PARA ACREDITAR EXPERIENCIA</t>
    </r>
    <r>
      <rPr>
        <b/>
        <sz val="11"/>
        <rFont val="Arial Narrow"/>
        <family val="2"/>
      </rPr>
      <t xml:space="preserve">
CONTRATO No. 3
</t>
    </r>
    <r>
      <rPr>
        <b/>
        <sz val="11"/>
        <color rgb="FFFF0000"/>
        <rFont val="Arial Narrow"/>
        <family val="2"/>
      </rPr>
      <t>NO APORTA ACTA DE LIQUIDACION, NI ACTA DE RECIBO, NI CERTIFICACION PARA ACREDITAR EXPERIENCIA</t>
    </r>
    <r>
      <rPr>
        <b/>
        <sz val="11"/>
        <rFont val="Arial Narrow"/>
        <family val="2"/>
      </rPr>
      <t xml:space="preserve">
</t>
    </r>
    <r>
      <rPr>
        <b/>
        <sz val="11"/>
        <color rgb="FFFF0000"/>
        <rFont val="Arial Narrow"/>
        <family val="2"/>
      </rPr>
      <t/>
    </r>
  </si>
  <si>
    <t>CODIGOS UNSPSC
432115 - 432117 - 432119 - 521615</t>
  </si>
  <si>
    <t>PRINT TINK
PEDRO ROA ROA</t>
  </si>
  <si>
    <t>CODIGOS UNSPSC 
432115 - 432117 - 432119 - 451116</t>
  </si>
  <si>
    <r>
      <t xml:space="preserve">CONTRATO No. 1
</t>
    </r>
    <r>
      <rPr>
        <b/>
        <sz val="11"/>
        <color rgb="FFFF0000"/>
        <rFont val="Arial Narrow"/>
        <family val="2"/>
      </rPr>
      <t>APORTA UN SOLO CONTRATO Y ESTE NO CUMPLE CON AL MENOS CINCO (5) DE LOS CODIGOS UNSPSC EXIGIDOS EN EL PLIEGO DE CONDICIONES</t>
    </r>
    <r>
      <rPr>
        <b/>
        <sz val="11"/>
        <rFont val="Arial Narrow"/>
        <family val="2"/>
      </rPr>
      <t xml:space="preserve">
</t>
    </r>
    <r>
      <rPr>
        <b/>
        <sz val="11"/>
        <color rgb="FFFF0000"/>
        <rFont val="Arial Narrow"/>
        <family val="2"/>
      </rPr>
      <t/>
    </r>
  </si>
  <si>
    <t>NO OK</t>
  </si>
  <si>
    <t>CODIGOS UNSPSC 
432117 - 451118 - 451116 - 521615</t>
  </si>
  <si>
    <t>MICRONET SAS
DIEGO TRUJILLO</t>
  </si>
  <si>
    <t>CODIGOS UNSPSC  432115 - 432117 - 432119 - 451116 - 521615</t>
  </si>
  <si>
    <t>CODIGOS UNSPSC   432115 - 432117 - 432119 - 451116 - 521615</t>
  </si>
  <si>
    <t>CODIGOS UNSPSC 
451116 - 451118 - 521615 - 432115 - 432119</t>
  </si>
  <si>
    <r>
      <t xml:space="preserve">CONTRATO No. 1
APORTA CERTIFICACION
CONTRATO No. 2
APORTA CERTIFICACION
CONTRATO No. 3
APORTA CERTIFICACION Y ACTA DE LIQUIDACION
</t>
    </r>
    <r>
      <rPr>
        <b/>
        <sz val="11"/>
        <color rgb="FFFF0000"/>
        <rFont val="Arial Narrow"/>
        <family val="2"/>
      </rPr>
      <t/>
    </r>
  </si>
  <si>
    <t>DOO COMUNICACIONES SAS
ANDRES DELGADO VALLEJO</t>
  </si>
  <si>
    <t>EL PUNTO ELECTRICO
ELMER RICARDO GUEVARA</t>
  </si>
  <si>
    <t>CODIGOS UNSPSC 
432115 - 432117</t>
  </si>
  <si>
    <t>CODIGOS UNSPSC 
451118 - 521615</t>
  </si>
  <si>
    <t>CODIGOS UNSPSC
432117 - 432119 - 521615</t>
  </si>
  <si>
    <r>
      <t>CONTRATO No. 1
APORTA CERTIFICACION
CONTRATO No. 2
APORTA CERTIFICACION</t>
    </r>
    <r>
      <rPr>
        <b/>
        <sz val="11"/>
        <color rgb="FFFF0000"/>
        <rFont val="Arial Narrow"/>
        <family val="2"/>
      </rPr>
      <t/>
    </r>
  </si>
  <si>
    <t>CODIGOS UNSPSC 
432115</t>
  </si>
  <si>
    <t>CODIGOS UNSPSC 
432115 -432117 - 432119 - 451116 - 521615</t>
  </si>
  <si>
    <r>
      <t xml:space="preserve">CONTRATO No. 1
APORTA CERTIFICACION
CONTRATO No. 2
APORTA CERTIFICACION
CONTRATO No. 3
</t>
    </r>
    <r>
      <rPr>
        <b/>
        <sz val="11"/>
        <color rgb="FFFF0000"/>
        <rFont val="Arial Narrow"/>
        <family val="2"/>
      </rPr>
      <t xml:space="preserve"> NO APORTA ACTA DE LIQUIDACION, NI ACTA DE RECIBO, NI CERTIFICACION PARA ACREDITAR EXPERIENCIA</t>
    </r>
  </si>
  <si>
    <t>CONTRATO No. 1
APORTA CERTIFICACION
CONTRATO No. 2
APORTA CERTIFICACION
CONTRATO No. 3
APORTA CERTIFICACION</t>
  </si>
  <si>
    <t xml:space="preserve">SIN CODIGO UNSPSC
</t>
  </si>
  <si>
    <t>DISTRIBUIDORA SIGLO XXI
JAVIER PAGUANQUIZA</t>
  </si>
  <si>
    <t>CODIGOS UNSPSC 
432115 - 432117 - 432119 - 451116 - 521615</t>
  </si>
  <si>
    <t>CONTRATO No. 1
APORTA ACTA DE LIQUIDACION
CONTRATO No. 2
APORTA ACTA DE LIQUIDACION</t>
  </si>
  <si>
    <t>FERROMUEBLES
YAQUELINE ORDOÑEZ</t>
  </si>
  <si>
    <t>CODIGOS UNSPSC 
432117 - 521615 - 432115 - 432119</t>
  </si>
  <si>
    <t>CONTRATO No. 1
APORTA CERTIFICACION
CONTRATO No. 2
APORTA ACTA DE LIQUIDACION</t>
  </si>
  <si>
    <t>CODIGOS UNSPSC 
432119 - 451116 - 521615 - 432115 - 432117 - 451118</t>
  </si>
  <si>
    <t>CODIGOS UNSPSC 
451118 - 432115 - 432117 - 432119 - 521615</t>
  </si>
  <si>
    <t>CONTRATO No. 1
APORTA CERTIFICACION
CONTRATO No. 2
APORTA CERTIFICACION
CONTRATO No. 3
APORTA ACTA DE LIQUIDACION</t>
  </si>
  <si>
    <t>DATANET DE OCCIDENTE
MIGUEL ANGEL RODRIGUEZ</t>
  </si>
  <si>
    <t>CONSULTING DATA SYSTEM CDS SAS
CARLOS A. DUQUE</t>
  </si>
  <si>
    <t>CONTRATO No. 1
APORTA CERTIFICACION</t>
  </si>
  <si>
    <t>IMPOCAUCA
NASLY COLLAZOS</t>
  </si>
  <si>
    <t>CODIGOS UNSPSC 
521615 - 432117 - 451118</t>
  </si>
  <si>
    <t>CODIGOS UNSPSC 
NO SE PUEDEN VERIFICAR CODIGOS EN EL RUP. EL CONTRATO RELACIONADO EN EL ANEXO G NO CORRESPONDE AL RELACIONADO EN EL RUP</t>
  </si>
  <si>
    <r>
      <t xml:space="preserve">CONTRATO No. 1
APORTA CERTIFICACION
CONTRATO No. 2
</t>
    </r>
    <r>
      <rPr>
        <b/>
        <sz val="11"/>
        <color rgb="FFFF0000"/>
        <rFont val="Arial Narrow"/>
        <family val="2"/>
      </rPr>
      <t>NO APORTA ACTA DE LIQUIDACION, NI ACTA DE RECIBO, NI CERTIFICACION PARA ACREDITAR EXPERIENCIA
NO SE PUEDEN VERIFICAR CODIGOS EN EL RUP</t>
    </r>
    <r>
      <rPr>
        <b/>
        <sz val="11"/>
        <rFont val="Arial Narrow"/>
        <family val="2"/>
      </rPr>
      <t xml:space="preserve">
CONTRATO No. 3
APORTA CERTIFICACION
</t>
    </r>
    <r>
      <rPr>
        <b/>
        <sz val="11"/>
        <color rgb="FFFF0000"/>
        <rFont val="Arial Narrow"/>
        <family val="2"/>
      </rPr>
      <t>NO SE PUEDEN VERIFICAR CODIGOS EN EL RUP</t>
    </r>
  </si>
  <si>
    <t>CODIGOS UNSPSC 
432115 - 432117 - 432119 - 451116 - 451118</t>
  </si>
  <si>
    <t>2.3.3.</t>
  </si>
  <si>
    <t>FICHAS TECNICAS</t>
  </si>
  <si>
    <t>Pantalla Led 65 plg</t>
  </si>
  <si>
    <t>Base para TV Led 65 plg</t>
  </si>
  <si>
    <t>NO ENTREGA FICHA TECNICA DE LA BASE TV LED 65"</t>
  </si>
  <si>
    <t>Video proyector</t>
  </si>
  <si>
    <t>NO ENTREGA FICHA TECNICA DEL VIDEO PROYECTOR</t>
  </si>
  <si>
    <t>Equipo de computo</t>
  </si>
  <si>
    <t>NO ENTREGA FICHA TECNICA DEL EQUIPO DE COMPUTO</t>
  </si>
  <si>
    <t>UPS 1000 VA</t>
  </si>
  <si>
    <t>NO ENTREGA FICHA TECNICA DE LA UPS 1000 VA</t>
  </si>
  <si>
    <t>HABIL</t>
  </si>
  <si>
    <t>Contratista</t>
  </si>
  <si>
    <r>
      <t xml:space="preserve">CONTRATO No. 1
APORTA UN SOLO CONTRATO, </t>
    </r>
    <r>
      <rPr>
        <b/>
        <sz val="11"/>
        <color rgb="FFFF0000"/>
        <rFont val="Arial Narrow"/>
        <family val="2"/>
      </rPr>
      <t>NO APORTA FORMULARIO DE EXPERIENCIA ESPECIFICA (ANEXO G) PARA REVISAR CODIGOS UNSPSC EN EL RUP</t>
    </r>
    <r>
      <rPr>
        <b/>
        <sz val="11"/>
        <rFont val="Arial Narrow"/>
        <family val="2"/>
      </rPr>
      <t xml:space="preserve">
</t>
    </r>
    <r>
      <rPr>
        <b/>
        <sz val="11"/>
        <color rgb="FFFF0000"/>
        <rFont val="Arial Narrow"/>
        <family val="2"/>
      </rPr>
      <t/>
    </r>
  </si>
  <si>
    <t>LICITACION No. 019-2018</t>
  </si>
  <si>
    <t xml:space="preserve">INFORME DE EVALUACIÓN DE OFERTAS </t>
  </si>
  <si>
    <t xml:space="preserve">VERIFICACIÓN REQUISITOS JURIDICOS HABILITANTES - PROPONENTES </t>
  </si>
  <si>
    <t>OBJETO:COMPRAVENTA DE PÀNTALLAS LED, VIDEO PROYECTORES, EQUIPOS DE COMPUTO CON SUS RESPECTIVAS LICENCIAS PARA EL NUEVO EDIFICIO DE LA FACULTAD DE CIENCIAS HUMANAS DE LA UNIVERSIDAD DEL CAUCA</t>
  </si>
  <si>
    <t>SISTERED S.A.S.</t>
  </si>
  <si>
    <t>INFOSUR-Hermes Rodriguez Polo</t>
  </si>
  <si>
    <t>NEXCOMPUTER S.A.S.</t>
  </si>
  <si>
    <t>ANDIVISION S.A.S.</t>
  </si>
  <si>
    <t>PRINTTINK-Pedro Joaquin Roa</t>
  </si>
  <si>
    <t>MICRONET S.A.S.</t>
  </si>
  <si>
    <t>DOO COMUNICACIONES S.A.S.</t>
  </si>
  <si>
    <t xml:space="preserve">DISTRIBUIDORA SIGLO XXI-Javier Paguanquiza Paucar </t>
  </si>
  <si>
    <t xml:space="preserve">YACQUELINE ORDOÑEZ HERNANDEZ </t>
  </si>
  <si>
    <t>ELMER RICARDO GUEVARA</t>
  </si>
  <si>
    <t>CONSULTING DATA SYSTEMS CDS S.A.S.</t>
  </si>
  <si>
    <t>IMPOCAUCA LTDA.</t>
  </si>
  <si>
    <t>DATANET DE OCCIDENTE-Miguel Angel Rodriguez</t>
  </si>
  <si>
    <t>OBSERVACION</t>
  </si>
  <si>
    <t>REQUISITOS DE CAPACIDAD JURIDICA</t>
  </si>
  <si>
    <t>CARTA DE PRESENTACIÓN</t>
  </si>
  <si>
    <t xml:space="preserve">SI </t>
  </si>
  <si>
    <t xml:space="preserve">EL RESPRESENTANTE LEGAL ESTA LIMITADO PARA CELBRAR CONTRATOS HASTA POR 30SMLV Y EN ESTE CASO NO ANEXA LA AUTORIZACION CORRESPONDIENTE PARA PODER CONTRATAR O COMPROMETER A LA PERSONA JURIDICA. </t>
  </si>
  <si>
    <t>GARANTÍA DE SERIEDAD DE LA PROPUESTA</t>
  </si>
  <si>
    <t>DEBE SUBSANAR CONSTANCIA DE DEPOSITO O RECIBO DE PAGO</t>
  </si>
  <si>
    <t xml:space="preserve">NO </t>
  </si>
  <si>
    <t xml:space="preserve">NO FIRMA LA POLIZA </t>
  </si>
  <si>
    <t>NO APORTA EL RECIBO DE PAGO</t>
  </si>
  <si>
    <t xml:space="preserve">EXISTENCIA Y CAPACIDAD LEGAL </t>
  </si>
  <si>
    <t xml:space="preserve">NO APORTA EL CERTIFICADO EXPEDIDO POR CAMARA DE COMERCIO </t>
  </si>
  <si>
    <t>AUTORIZACIÓN PARA COMPROMETER A LA SOCIEDAD</t>
  </si>
  <si>
    <t xml:space="preserve">DOCUMENTO DE CONFORMACIÓN DE CONSORCIO O UNION TEMPORAL </t>
  </si>
  <si>
    <t xml:space="preserve">REGISTRO UNICO DE PROPONENTES </t>
  </si>
  <si>
    <t>CARTA DE ACEPTACIÓN DEL PRESUPUESTO OFICIAL</t>
  </si>
  <si>
    <t xml:space="preserve">RUT
</t>
  </si>
  <si>
    <t>PAGO DE APORTES A SEGURIDAD SOCIAL Y PARAFISCALES</t>
  </si>
  <si>
    <t>ACTUALIZAR LA CERTIFICACION DE SEGURIDAD SOCIAL</t>
  </si>
  <si>
    <t>DEBE ACLARAR LA INFORMACION CONTENIDA EN LA CERTIFICACION, POR CUANTO SE PUEDE EVIDENCIAR QUE SI TIENE A SU CARGO EMPLEADOS DE ACUERDO CON LAS PANILLAS ADJUNTAS.</t>
  </si>
  <si>
    <t xml:space="preserve">APORTA UN CERTIFICADO FIRMADO POR UN CONTADOR Y DEBIA FIRMARLO UN REPRESENTANTE LEGAL </t>
  </si>
  <si>
    <t xml:space="preserve">COMPROMISO DE TRANSPARENCIA: </t>
  </si>
  <si>
    <t>PAZ Y SALVO FINANCIERO</t>
  </si>
  <si>
    <t xml:space="preserve">NO APORTA PAZ Y SALVO </t>
  </si>
  <si>
    <t xml:space="preserve">CERTIFICADO DE ANTECEDENTES FISCALES </t>
  </si>
  <si>
    <t>CERTIFICADO DE ANTECEDENTES DISCIPLINARIOS</t>
  </si>
  <si>
    <t xml:space="preserve">CERTIFICADO DE ANTECEDENTES JUDICIALES </t>
  </si>
  <si>
    <t>REGISTRO NACIONAL DE MEDIDAS CORRECTIVAS</t>
  </si>
  <si>
    <t>DEBE SUBSANAR</t>
  </si>
  <si>
    <t>HÁBIL</t>
  </si>
  <si>
    <t xml:space="preserve">DEBE SUBSANAR </t>
  </si>
  <si>
    <t>YONNE GALVIS AGREDO</t>
  </si>
  <si>
    <t xml:space="preserve">JEFE, OFICINA ASESORA JURIDICA </t>
  </si>
  <si>
    <t xml:space="preserve">UNIVERSIDAD DEL CAUCA </t>
  </si>
  <si>
    <t>UNIVERSIDAD DEL CAUCA - VICERRECTORIA ADMINISTRATIVA</t>
  </si>
  <si>
    <t xml:space="preserve">COMITÉ FINANCIERO ASESOR </t>
  </si>
  <si>
    <t xml:space="preserve">VERIFICACIÓN REQUISITOS FINANCIEROS - PROPONENTES </t>
  </si>
  <si>
    <t>INFOSUR</t>
  </si>
  <si>
    <t>NEXCOMPUTERS S.A.S.</t>
  </si>
  <si>
    <t>PRINT TINK</t>
  </si>
  <si>
    <t>SIGLO XXI DISTRIBUIDORA DE OCCIDENTE</t>
  </si>
  <si>
    <t>DISTRIBUIDORA FERROMUEBLES</t>
  </si>
  <si>
    <t>EL PUNTO ELECTRICO- ELMER RICARDO GUEVARA BURBANO</t>
  </si>
  <si>
    <t>CDS - CONSULTING DATA SYSTEMS</t>
  </si>
  <si>
    <t>IMPOCAUCA LTDA</t>
  </si>
  <si>
    <t>DATANET DE OCCIDENTE - MIGUEL ANGEL RODRIGUEZ RAMIREZ</t>
  </si>
  <si>
    <t>2.2.</t>
  </si>
  <si>
    <t>REQUISITOS DE CAPACIDAD FINANCIERA</t>
  </si>
  <si>
    <t>CAPITAL DE TRABAJO &gt;= 100%PO
PO =  $123.814.750</t>
  </si>
  <si>
    <t>NINGUNA</t>
  </si>
  <si>
    <t>ÍNDICE DE LIQUIDEZ &gt;= 1,2</t>
  </si>
  <si>
    <t>NIVEL DE ENDEUDAMIENTO &lt;= 75%</t>
  </si>
  <si>
    <t>RAZÓN DE COBERTURA DE INTERESES &gt;= 2 ó INDEFINIDO</t>
  </si>
  <si>
    <t>RENTABILIDAD SOBRE PATRIMONIO &gt; 0.1</t>
  </si>
  <si>
    <t>RENTABILIDAD SOBRE ACTIVOS &gt; 0.1</t>
  </si>
  <si>
    <t>JOSE REYMIR OJEDA OJEDA</t>
  </si>
  <si>
    <t>Profesional Universitario</t>
  </si>
  <si>
    <t>NO ENTREGA FICHA TECNICA DE LA PANTALLA 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</si>
</sst>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0_-;\-* #,##0_-;_-* &quot;-&quot;_-;_-@_-"/>
    <numFmt numFmtId="164" formatCode="_-&quot;$&quot;* #,##0_-;\-&quot;$&quot;* #,##0_-;_-&quot;$&quot;* &quot;-&quot;_-;_-@_-"/>
    <numFmt numFmtId="165" formatCode="_-&quot;$&quot;* #,##0.00_-;\-&quot;$&quot;* #,##0.00_-;_-&quot;$&quot;* &quot;-&quot;??_-;_-@_-"/>
    <numFmt numFmtId="166" formatCode="_-* #,##0.00\ _€_-;\-* #,##0.00\ _€_-;_-* &quot;-&quot;??\ _€_-;_-@_-"/>
    <numFmt numFmtId="167" formatCode="_ * #,##0_ ;_ * \-#,##0_ ;_ * &quot;-&quot;??_ ;_ @_ "/>
    <numFmt numFmtId="168" formatCode="_ &quot;$&quot;\ * #,##0_ ;_ &quot;$&quot;\ * \-#,##0_ ;_ &quot;$&quot;\ * &quot;-&quot;_ ;_ @_ "/>
    <numFmt numFmtId="169" formatCode="&quot;$&quot;\ #,##0"/>
    <numFmt numFmtId="170" formatCode="_ &quot;$&quot;\ * #,##0.00_ ;_ &quot;$&quot;\ * \-#,##0.00_ ;_ &quot;$&quot;\ * &quot;-&quot;??_ ;_ @_ "/>
    <numFmt numFmtId="171" formatCode="&quot;$&quot;\ #,##0.00"/>
    <numFmt numFmtId="172" formatCode="_ * #,##0.00_ ;_ * \-#,##0.00_ ;_ * &quot;-&quot;??_ ;_ @_ "/>
    <numFmt numFmtId="173" formatCode="_-* #,##0\ _€_-;\-* #,##0\ _€_-;_-* &quot;-&quot;??\ _€_-;_-@_-"/>
    <numFmt numFmtId="174" formatCode="_-* #,##0_-;\-* #,##0_-;_-* &quot;-&quot;??_-;_-@_-"/>
    <numFmt numFmtId="175" formatCode="_-* #,##0.00_-;\-* #,##0.00_-;_-* &quot;-&quot;_-;_-@_-"/>
    <numFmt numFmtId="176" formatCode="_-&quot;$&quot;* #,##0_-;\-&quot;$&quot;* #,##0_-;_-&quot;$&quot;* &quot;-&quot;??_-;_-@_-"/>
    <numFmt numFmtId="177" formatCode="0.0"/>
  </numFmts>
  <fonts count="32"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b/>
      <sz val="10"/>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0"/>
      <color rgb="FFFF0000"/>
      <name val="Arial Narrow"/>
      <family val="2"/>
    </font>
    <font>
      <b/>
      <sz val="11"/>
      <color rgb="FFFFC000"/>
      <name val="Calibri"/>
      <family val="2"/>
      <scheme val="minor"/>
    </font>
    <font>
      <b/>
      <sz val="11"/>
      <name val="Calibri"/>
      <family val="2"/>
      <scheme val="minor"/>
    </font>
    <font>
      <b/>
      <sz val="11"/>
      <color rgb="FFFF0000"/>
      <name val="Arial Narrow"/>
      <family val="2"/>
    </font>
    <font>
      <sz val="8"/>
      <color theme="1"/>
      <name val="Arial"/>
      <family val="2"/>
    </font>
    <font>
      <sz val="10"/>
      <name val="Arial"/>
    </font>
    <font>
      <b/>
      <sz val="11"/>
      <name val="Arial"/>
      <family val="2"/>
    </font>
    <font>
      <b/>
      <sz val="11"/>
      <color rgb="FF002060"/>
      <name val="Arial Narrow"/>
      <family val="2"/>
    </font>
    <font>
      <sz val="11"/>
      <name val="Arial Narrow"/>
      <family val="2"/>
    </font>
    <font>
      <b/>
      <sz val="11"/>
      <name val="Calibri"/>
      <family val="2"/>
    </font>
    <font>
      <b/>
      <sz val="12"/>
      <color rgb="FF002060"/>
      <name val="Arial Narrow"/>
      <family val="2"/>
    </font>
    <font>
      <sz val="10"/>
      <color rgb="FFFF0000"/>
      <name val="Arial Narrow"/>
      <family val="2"/>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5" tint="0.39997558519241921"/>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19">
    <xf numFmtId="0" fontId="0" fillId="0" borderId="0"/>
    <xf numFmtId="166"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8"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0" fontId="10" fillId="0" borderId="0" applyFont="0" applyFill="0" applyBorder="0" applyAlignment="0" applyProtection="0"/>
    <xf numFmtId="0" fontId="10" fillId="0" borderId="0"/>
    <xf numFmtId="0" fontId="1" fillId="0" borderId="0"/>
    <xf numFmtId="9" fontId="2" fillId="0" borderId="0" applyFont="0" applyFill="0" applyBorder="0" applyAlignment="0" applyProtection="0"/>
    <xf numFmtId="0" fontId="2" fillId="0" borderId="0"/>
    <xf numFmtId="172" fontId="2" fillId="0" borderId="0" applyFont="0" applyFill="0" applyBorder="0" applyAlignment="0" applyProtection="0"/>
    <xf numFmtId="0" fontId="18" fillId="0" borderId="0"/>
    <xf numFmtId="0" fontId="2" fillId="0" borderId="0"/>
    <xf numFmtId="0" fontId="19" fillId="0" borderId="0"/>
    <xf numFmtId="41" fontId="1" fillId="0" borderId="0" applyFont="0" applyFill="0" applyBorder="0" applyAlignment="0" applyProtection="0"/>
    <xf numFmtId="0" fontId="25" fillId="0" borderId="0"/>
  </cellStyleXfs>
  <cellXfs count="232">
    <xf numFmtId="0" fontId="0" fillId="0" borderId="0" xfId="0"/>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8" fillId="0" borderId="2" xfId="0"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3" xfId="0" applyFont="1" applyBorder="1"/>
    <xf numFmtId="0" fontId="0" fillId="0" borderId="14" xfId="0" applyBorder="1"/>
    <xf numFmtId="0" fontId="0" fillId="0" borderId="15" xfId="0" applyBorder="1"/>
    <xf numFmtId="0" fontId="0" fillId="0" borderId="8" xfId="0" applyBorder="1"/>
    <xf numFmtId="0" fontId="2" fillId="2" borderId="15" xfId="0" applyFont="1" applyFill="1" applyBorder="1" applyAlignment="1">
      <alignment horizontal="center" vertical="center"/>
    </xf>
    <xf numFmtId="4" fontId="0" fillId="0" borderId="0" xfId="0" applyNumberFormat="1" applyFill="1" applyBorder="1"/>
    <xf numFmtId="0" fontId="2" fillId="0" borderId="8" xfId="0" applyFont="1" applyBorder="1" applyAlignment="1">
      <alignment horizontal="center"/>
    </xf>
    <xf numFmtId="0" fontId="2" fillId="0" borderId="15" xfId="0" applyFont="1" applyBorder="1"/>
    <xf numFmtId="9" fontId="0" fillId="0" borderId="0" xfId="111" applyFont="1" applyBorder="1"/>
    <xf numFmtId="0" fontId="0" fillId="0" borderId="8" xfId="0" applyFill="1" applyBorder="1"/>
    <xf numFmtId="0" fontId="0" fillId="0" borderId="12" xfId="0" applyBorder="1"/>
    <xf numFmtId="0" fontId="0" fillId="0" borderId="11" xfId="0" applyBorder="1"/>
    <xf numFmtId="0" fontId="2" fillId="2" borderId="12" xfId="0" applyFont="1" applyFill="1" applyBorder="1" applyAlignment="1">
      <alignment horizontal="center" vertical="center"/>
    </xf>
    <xf numFmtId="3" fontId="0" fillId="4" borderId="9" xfId="0" applyNumberFormat="1" applyFill="1" applyBorder="1"/>
    <xf numFmtId="0" fontId="0" fillId="0" borderId="0" xfId="0" applyFill="1" applyBorder="1"/>
    <xf numFmtId="0" fontId="0" fillId="0" borderId="15" xfId="0" applyFill="1" applyBorder="1"/>
    <xf numFmtId="0" fontId="0" fillId="0" borderId="11" xfId="0" applyFill="1" applyBorder="1"/>
    <xf numFmtId="0" fontId="0" fillId="0" borderId="13" xfId="0" applyFill="1" applyBorder="1"/>
    <xf numFmtId="0" fontId="0" fillId="0" borderId="7" xfId="0" applyFill="1" applyBorder="1" applyAlignment="1">
      <alignment horizontal="center"/>
    </xf>
    <xf numFmtId="0" fontId="0" fillId="0" borderId="14" xfId="0" applyFill="1" applyBorder="1"/>
    <xf numFmtId="0" fontId="12" fillId="0" borderId="0" xfId="0" applyFont="1" applyFill="1" applyBorder="1"/>
    <xf numFmtId="167" fontId="0" fillId="0" borderId="0" xfId="1" applyNumberFormat="1" applyFont="1" applyBorder="1" applyAlignment="1">
      <alignment horizontal="center"/>
    </xf>
    <xf numFmtId="167" fontId="12" fillId="0" borderId="0" xfId="1" applyNumberFormat="1" applyFont="1" applyFill="1" applyBorder="1" applyAlignment="1">
      <alignment horizontal="center"/>
    </xf>
    <xf numFmtId="167" fontId="2" fillId="0" borderId="0" xfId="1" applyNumberFormat="1" applyFont="1" applyBorder="1" applyAlignment="1">
      <alignment horizontal="center" vertical="center" wrapText="1"/>
    </xf>
    <xf numFmtId="167"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3" fillId="0" borderId="0" xfId="112" applyFont="1" applyFill="1" applyAlignment="1">
      <alignment vertical="center"/>
    </xf>
    <xf numFmtId="0" fontId="2" fillId="0" borderId="0" xfId="112" applyFont="1" applyFill="1" applyAlignment="1">
      <alignment vertical="center"/>
    </xf>
    <xf numFmtId="0" fontId="14" fillId="0" borderId="0" xfId="112" applyFont="1" applyFill="1" applyAlignment="1">
      <alignment vertical="center"/>
    </xf>
    <xf numFmtId="0" fontId="6" fillId="0" borderId="0" xfId="112" applyFont="1" applyFill="1" applyBorder="1" applyAlignment="1">
      <alignment vertical="center"/>
    </xf>
    <xf numFmtId="0" fontId="6" fillId="0" borderId="9" xfId="112" applyFont="1" applyFill="1" applyBorder="1" applyAlignment="1">
      <alignment vertical="center"/>
    </xf>
    <xf numFmtId="0" fontId="13" fillId="0" borderId="0" xfId="112" applyFont="1" applyFill="1"/>
    <xf numFmtId="0" fontId="13" fillId="0" borderId="0" xfId="112" applyFont="1" applyBorder="1" applyAlignment="1">
      <alignment horizontal="justify" vertical="justify"/>
    </xf>
    <xf numFmtId="0" fontId="14" fillId="0" borderId="0" xfId="112" applyFont="1" applyFill="1" applyAlignment="1">
      <alignment horizontal="center" vertical="center"/>
    </xf>
    <xf numFmtId="0" fontId="13" fillId="0" borderId="0" xfId="112" applyFont="1" applyFill="1" applyAlignment="1">
      <alignment horizontal="center" vertical="center"/>
    </xf>
    <xf numFmtId="0" fontId="13" fillId="0" borderId="0" xfId="112" applyFont="1" applyFill="1" applyAlignment="1">
      <alignment horizontal="justify" vertical="justify"/>
    </xf>
    <xf numFmtId="0" fontId="15" fillId="0" borderId="0" xfId="112" applyFont="1" applyFill="1" applyAlignment="1">
      <alignment horizontal="justify" vertical="justify"/>
    </xf>
    <xf numFmtId="0" fontId="14" fillId="0" borderId="0" xfId="112" applyFont="1" applyFill="1" applyAlignment="1">
      <alignment horizontal="justify" vertical="justify"/>
    </xf>
    <xf numFmtId="0" fontId="14" fillId="0" borderId="0" xfId="112" applyFont="1" applyFill="1" applyBorder="1" applyAlignment="1">
      <alignment horizontal="left" vertical="top"/>
    </xf>
    <xf numFmtId="0" fontId="12" fillId="0" borderId="0" xfId="112" applyFont="1" applyFill="1"/>
    <xf numFmtId="0" fontId="14" fillId="0" borderId="0" xfId="112" applyFont="1" applyFill="1"/>
    <xf numFmtId="9" fontId="5" fillId="0" borderId="0" xfId="111" applyFont="1" applyBorder="1"/>
    <xf numFmtId="3" fontId="0" fillId="0" borderId="0" xfId="0" applyNumberFormat="1" applyBorder="1"/>
    <xf numFmtId="0" fontId="0" fillId="0" borderId="17" xfId="0" applyBorder="1" applyAlignment="1">
      <alignment horizontal="center"/>
    </xf>
    <xf numFmtId="9" fontId="0" fillId="0" borderId="17" xfId="111" applyFont="1" applyBorder="1"/>
    <xf numFmtId="173" fontId="0" fillId="0" borderId="1" xfId="1" applyNumberFormat="1" applyFont="1" applyBorder="1"/>
    <xf numFmtId="3" fontId="0" fillId="0" borderId="17" xfId="0" applyNumberFormat="1" applyBorder="1"/>
    <xf numFmtId="9" fontId="11" fillId="0" borderId="15" xfId="97" applyFont="1" applyFill="1" applyBorder="1"/>
    <xf numFmtId="0" fontId="5" fillId="0" borderId="19" xfId="110" applyNumberFormat="1" applyFont="1" applyBorder="1" applyAlignment="1">
      <alignment horizontal="center" vertical="center"/>
    </xf>
    <xf numFmtId="169" fontId="21" fillId="7" borderId="19" xfId="110" applyNumberFormat="1" applyFont="1" applyFill="1" applyBorder="1" applyAlignment="1">
      <alignment horizontal="right" vertical="center"/>
    </xf>
    <xf numFmtId="0" fontId="5" fillId="0" borderId="19" xfId="110" applyFont="1" applyBorder="1" applyAlignment="1">
      <alignment horizontal="center" vertical="center"/>
    </xf>
    <xf numFmtId="0" fontId="8" fillId="0" borderId="23" xfId="0" applyFont="1" applyFill="1" applyBorder="1" applyAlignment="1">
      <alignment horizontal="center" vertical="center"/>
    </xf>
    <xf numFmtId="0" fontId="8" fillId="0" borderId="23" xfId="0" applyFont="1" applyFill="1" applyBorder="1" applyAlignment="1">
      <alignment horizontal="left" vertical="center" wrapText="1"/>
    </xf>
    <xf numFmtId="175" fontId="8" fillId="0" borderId="23" xfId="117" applyNumberFormat="1" applyFont="1" applyFill="1" applyBorder="1" applyAlignment="1">
      <alignment horizontal="center" vertical="center"/>
    </xf>
    <xf numFmtId="169" fontId="8" fillId="0" borderId="23" xfId="0" applyNumberFormat="1" applyFont="1" applyFill="1" applyBorder="1" applyAlignment="1">
      <alignment vertical="center"/>
    </xf>
    <xf numFmtId="0" fontId="14" fillId="0" borderId="23" xfId="112" applyFont="1" applyFill="1" applyBorder="1" applyAlignment="1">
      <alignment horizontal="center" vertical="center" wrapText="1"/>
    </xf>
    <xf numFmtId="171" fontId="14" fillId="0" borderId="23" xfId="112" applyNumberFormat="1" applyFont="1" applyFill="1" applyBorder="1" applyAlignment="1">
      <alignment horizontal="center" vertical="center" wrapText="1"/>
    </xf>
    <xf numFmtId="0" fontId="15" fillId="0" borderId="18" xfId="112" applyFont="1" applyFill="1" applyBorder="1" applyAlignment="1">
      <alignment horizontal="center" vertical="center"/>
    </xf>
    <xf numFmtId="0" fontId="6" fillId="0" borderId="0" xfId="112" applyFont="1" applyFill="1" applyBorder="1" applyAlignment="1">
      <alignment vertical="center" wrapText="1"/>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3" xfId="0" applyFont="1" applyFill="1" applyBorder="1" applyAlignment="1">
      <alignment horizontal="left" vertical="center"/>
    </xf>
    <xf numFmtId="169" fontId="7" fillId="0" borderId="23" xfId="0" applyNumberFormat="1" applyFont="1" applyFill="1" applyBorder="1" applyAlignment="1">
      <alignment vertical="center"/>
    </xf>
    <xf numFmtId="0" fontId="7" fillId="0" borderId="23" xfId="0" applyFont="1" applyFill="1" applyBorder="1" applyAlignment="1">
      <alignment horizontal="center" vertical="center"/>
    </xf>
    <xf numFmtId="0" fontId="7" fillId="0" borderId="0" xfId="0" applyFont="1" applyFill="1" applyAlignment="1">
      <alignment horizontal="center" vertical="center"/>
    </xf>
    <xf numFmtId="2" fontId="8" fillId="0" borderId="23" xfId="0" applyNumberFormat="1" applyFont="1" applyFill="1" applyBorder="1" applyAlignment="1">
      <alignment horizontal="center" vertical="center"/>
    </xf>
    <xf numFmtId="3" fontId="2" fillId="0" borderId="23" xfId="98" applyNumberFormat="1" applyFont="1" applyFill="1" applyBorder="1" applyAlignment="1">
      <alignment horizontal="right" vertical="center"/>
    </xf>
    <xf numFmtId="10" fontId="2" fillId="0" borderId="23" xfId="97" applyNumberFormat="1" applyFont="1" applyFill="1" applyBorder="1" applyAlignment="1">
      <alignment horizontal="center" vertical="center"/>
    </xf>
    <xf numFmtId="10" fontId="8" fillId="0" borderId="23" xfId="97" applyNumberFormat="1" applyFont="1" applyFill="1" applyBorder="1" applyAlignment="1">
      <alignment horizontal="center" vertical="center"/>
    </xf>
    <xf numFmtId="169" fontId="9" fillId="0" borderId="23" xfId="1" applyNumberFormat="1" applyFont="1" applyFill="1" applyBorder="1" applyAlignment="1">
      <alignment horizontal="left" vertical="center"/>
    </xf>
    <xf numFmtId="10" fontId="9" fillId="0" borderId="23" xfId="97" applyNumberFormat="1" applyFont="1" applyFill="1" applyBorder="1" applyAlignment="1">
      <alignment horizontal="center" vertical="center"/>
    </xf>
    <xf numFmtId="3" fontId="9" fillId="0" borderId="23" xfId="98" applyNumberFormat="1" applyFont="1" applyFill="1" applyBorder="1" applyAlignment="1">
      <alignment horizontal="left" vertical="center"/>
    </xf>
    <xf numFmtId="10" fontId="9" fillId="0" borderId="18" xfId="97" applyNumberFormat="1" applyFont="1" applyFill="1" applyBorder="1" applyAlignment="1">
      <alignment horizontal="center" vertical="center"/>
    </xf>
    <xf numFmtId="169" fontId="9" fillId="0" borderId="24" xfId="1" applyNumberFormat="1" applyFont="1" applyFill="1" applyBorder="1" applyAlignment="1">
      <alignment horizontal="left" vertical="center"/>
    </xf>
    <xf numFmtId="9" fontId="8" fillId="0" borderId="23" xfId="97" applyFont="1" applyFill="1" applyBorder="1" applyAlignment="1">
      <alignment vertical="center"/>
    </xf>
    <xf numFmtId="0" fontId="7" fillId="0" borderId="23" xfId="0" applyFont="1" applyFill="1" applyBorder="1" applyAlignment="1">
      <alignment vertical="center"/>
    </xf>
    <xf numFmtId="10" fontId="7" fillId="0" borderId="23" xfId="97" applyNumberFormat="1" applyFont="1" applyFill="1" applyBorder="1" applyAlignment="1">
      <alignment vertical="center"/>
    </xf>
    <xf numFmtId="0" fontId="15" fillId="0" borderId="23" xfId="112" applyFont="1" applyFill="1" applyBorder="1" applyAlignment="1">
      <alignment horizontal="center" vertical="center"/>
    </xf>
    <xf numFmtId="0" fontId="15" fillId="0" borderId="23" xfId="112" applyFont="1" applyFill="1" applyBorder="1" applyAlignment="1">
      <alignment horizontal="center" vertical="center" wrapText="1"/>
    </xf>
    <xf numFmtId="0" fontId="15" fillId="5" borderId="23" xfId="112" applyFont="1" applyFill="1" applyBorder="1" applyAlignment="1">
      <alignment horizontal="justify" vertical="center"/>
    </xf>
    <xf numFmtId="0" fontId="15" fillId="5" borderId="23" xfId="112" applyFont="1" applyFill="1" applyBorder="1" applyAlignment="1">
      <alignment horizontal="center" vertical="center" wrapText="1"/>
    </xf>
    <xf numFmtId="0" fontId="12" fillId="6" borderId="23" xfId="112" applyFont="1" applyFill="1" applyBorder="1" applyAlignment="1">
      <alignment horizontal="justify" vertical="center" wrapText="1"/>
    </xf>
    <xf numFmtId="0" fontId="16" fillId="0" borderId="23" xfId="112" applyFont="1" applyFill="1" applyBorder="1" applyAlignment="1">
      <alignment horizontal="center" vertical="center" wrapText="1"/>
    </xf>
    <xf numFmtId="0" fontId="12" fillId="6" borderId="23" xfId="112" applyFont="1" applyFill="1" applyBorder="1" applyAlignment="1">
      <alignment horizontal="left" vertical="center" wrapText="1"/>
    </xf>
    <xf numFmtId="168" fontId="14" fillId="0" borderId="23" xfId="113" applyNumberFormat="1" applyFont="1" applyFill="1" applyBorder="1" applyAlignment="1">
      <alignment horizontal="center" vertical="center" wrapText="1"/>
    </xf>
    <xf numFmtId="168" fontId="14" fillId="0" borderId="23" xfId="113" applyNumberFormat="1" applyFont="1" applyFill="1" applyBorder="1" applyAlignment="1">
      <alignment vertical="center" wrapText="1"/>
    </xf>
    <xf numFmtId="0" fontId="12" fillId="6" borderId="23" xfId="0" applyFont="1" applyFill="1" applyBorder="1" applyAlignment="1">
      <alignment horizontal="justify" vertical="center" wrapText="1"/>
    </xf>
    <xf numFmtId="0" fontId="14" fillId="0" borderId="23" xfId="0" applyFont="1" applyFill="1" applyBorder="1" applyAlignment="1">
      <alignment horizontal="center" vertical="center"/>
    </xf>
    <xf numFmtId="0" fontId="15" fillId="5" borderId="23" xfId="112" applyFont="1" applyFill="1" applyBorder="1" applyAlignment="1">
      <alignment horizontal="left" vertical="center"/>
    </xf>
    <xf numFmtId="0" fontId="20" fillId="5" borderId="23" xfId="112" applyFont="1" applyFill="1" applyBorder="1" applyAlignment="1">
      <alignment horizontal="center" vertical="justify"/>
    </xf>
    <xf numFmtId="0" fontId="13" fillId="6" borderId="23" xfId="112" applyFont="1" applyFill="1" applyBorder="1" applyAlignment="1">
      <alignment horizontal="left" vertical="center" wrapText="1"/>
    </xf>
    <xf numFmtId="0" fontId="7" fillId="0" borderId="2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17" xfId="0" applyFont="1" applyFill="1" applyBorder="1" applyAlignment="1">
      <alignment horizontal="center" vertical="center"/>
    </xf>
    <xf numFmtId="0" fontId="24" fillId="0" borderId="17" xfId="0" applyFont="1" applyFill="1" applyBorder="1" applyAlignment="1">
      <alignment horizontal="left" vertical="center" wrapText="1"/>
    </xf>
    <xf numFmtId="175" fontId="8" fillId="0" borderId="17" xfId="117" applyNumberFormat="1" applyFont="1" applyFill="1" applyBorder="1" applyAlignment="1">
      <alignment horizontal="center" vertical="center"/>
    </xf>
    <xf numFmtId="169" fontId="8" fillId="0" borderId="17" xfId="2" applyNumberFormat="1" applyFont="1" applyFill="1" applyBorder="1" applyAlignment="1">
      <alignment vertical="center"/>
    </xf>
    <xf numFmtId="169" fontId="8" fillId="0" borderId="17" xfId="0" applyNumberFormat="1" applyFont="1" applyFill="1" applyBorder="1" applyAlignment="1">
      <alignment vertical="center"/>
    </xf>
    <xf numFmtId="0" fontId="5" fillId="0" borderId="25" xfId="110" applyNumberFormat="1" applyFont="1" applyBorder="1" applyAlignment="1">
      <alignment horizontal="center" vertical="center"/>
    </xf>
    <xf numFmtId="2" fontId="8" fillId="0" borderId="23" xfId="0" applyNumberFormat="1" applyFont="1" applyFill="1" applyBorder="1" applyAlignment="1">
      <alignment vertical="center"/>
    </xf>
    <xf numFmtId="2" fontId="7" fillId="0" borderId="23" xfId="0" applyNumberFormat="1" applyFont="1" applyFill="1" applyBorder="1" applyAlignment="1">
      <alignment vertical="center"/>
    </xf>
    <xf numFmtId="176" fontId="8" fillId="0" borderId="23" xfId="96" applyNumberFormat="1" applyFont="1" applyFill="1" applyBorder="1" applyAlignment="1">
      <alignment vertical="center"/>
    </xf>
    <xf numFmtId="176" fontId="7" fillId="0" borderId="23" xfId="96" applyNumberFormat="1" applyFont="1" applyFill="1" applyBorder="1" applyAlignment="1">
      <alignment horizontal="center" vertical="center"/>
    </xf>
    <xf numFmtId="176" fontId="7" fillId="0" borderId="23" xfId="96" applyNumberFormat="1" applyFont="1" applyFill="1" applyBorder="1" applyAlignment="1">
      <alignment vertical="center"/>
    </xf>
    <xf numFmtId="0" fontId="8" fillId="0" borderId="23" xfId="97" applyNumberFormat="1" applyFont="1" applyFill="1" applyBorder="1" applyAlignment="1">
      <alignment vertical="center"/>
    </xf>
    <xf numFmtId="0" fontId="6" fillId="0" borderId="0" xfId="112" applyFont="1" applyFill="1" applyBorder="1" applyAlignment="1">
      <alignment vertical="center" wrapText="1"/>
    </xf>
    <xf numFmtId="0" fontId="15" fillId="0" borderId="23" xfId="112" applyFont="1" applyFill="1" applyBorder="1" applyAlignment="1">
      <alignment horizontal="center" vertical="center"/>
    </xf>
    <xf numFmtId="0" fontId="15" fillId="5" borderId="23" xfId="112" applyFont="1" applyFill="1" applyBorder="1" applyAlignment="1">
      <alignment horizontal="left" vertical="center" wrapText="1"/>
    </xf>
    <xf numFmtId="0" fontId="6" fillId="0" borderId="0" xfId="112" applyFont="1" applyFill="1" applyBorder="1" applyAlignment="1">
      <alignment vertical="center" wrapText="1"/>
    </xf>
    <xf numFmtId="0" fontId="6" fillId="0" borderId="0" xfId="112" applyFont="1" applyFill="1" applyBorder="1" applyAlignment="1">
      <alignment vertical="center" wrapText="1"/>
    </xf>
    <xf numFmtId="0" fontId="15" fillId="0" borderId="16" xfId="112" applyFont="1" applyFill="1" applyBorder="1" applyAlignment="1">
      <alignment horizontal="center" vertical="center"/>
    </xf>
    <xf numFmtId="0" fontId="26" fillId="0" borderId="0" xfId="0" applyFont="1" applyFill="1" applyAlignment="1">
      <alignment vertical="center"/>
    </xf>
    <xf numFmtId="0" fontId="13" fillId="0" borderId="0" xfId="0" applyFont="1" applyFill="1" applyAlignment="1">
      <alignment vertical="center"/>
    </xf>
    <xf numFmtId="0" fontId="26" fillId="0" borderId="0" xfId="0" applyFont="1" applyFill="1" applyBorder="1" applyAlignment="1">
      <alignment vertical="center"/>
    </xf>
    <xf numFmtId="0" fontId="16" fillId="0" borderId="23" xfId="0" applyFont="1" applyFill="1" applyBorder="1" applyAlignment="1">
      <alignment horizontal="center" vertical="center" wrapText="1"/>
    </xf>
    <xf numFmtId="0" fontId="16" fillId="8" borderId="23" xfId="0" applyFont="1" applyFill="1" applyBorder="1" applyAlignment="1">
      <alignment horizontal="center" vertical="center" wrapText="1"/>
    </xf>
    <xf numFmtId="171" fontId="16" fillId="0" borderId="23" xfId="0" applyNumberFormat="1" applyFont="1" applyFill="1" applyBorder="1" applyAlignment="1">
      <alignment horizontal="center" vertical="center" wrapText="1"/>
    </xf>
    <xf numFmtId="0" fontId="28" fillId="6" borderId="23" xfId="0" applyFont="1" applyFill="1" applyBorder="1" applyAlignment="1">
      <alignment horizontal="justify" vertical="center" wrapText="1"/>
    </xf>
    <xf numFmtId="0" fontId="28" fillId="0" borderId="0" xfId="0" applyFont="1" applyFill="1" applyAlignment="1">
      <alignment horizontal="center" vertical="center"/>
    </xf>
    <xf numFmtId="0" fontId="28" fillId="0" borderId="0" xfId="0" applyFont="1" applyFill="1" applyAlignment="1">
      <alignment horizontal="justify" vertical="justify"/>
    </xf>
    <xf numFmtId="0" fontId="16" fillId="0" borderId="0" xfId="0" applyFont="1" applyFill="1" applyAlignment="1">
      <alignment horizontal="justify" vertical="justify"/>
    </xf>
    <xf numFmtId="0" fontId="13" fillId="0" borderId="0" xfId="0" applyFont="1" applyFill="1"/>
    <xf numFmtId="0" fontId="16" fillId="0" borderId="0" xfId="0" applyFont="1" applyFill="1" applyAlignment="1">
      <alignment vertical="center"/>
    </xf>
    <xf numFmtId="0" fontId="16" fillId="0" borderId="0" xfId="0" applyFont="1" applyFill="1" applyBorder="1" applyAlignment="1">
      <alignment horizontal="left" vertical="top"/>
    </xf>
    <xf numFmtId="0" fontId="16" fillId="0" borderId="0" xfId="0" applyFont="1" applyFill="1"/>
    <xf numFmtId="0" fontId="28" fillId="0" borderId="0" xfId="0" applyFont="1" applyFill="1"/>
    <xf numFmtId="0" fontId="13" fillId="0" borderId="0" xfId="0" applyFont="1" applyFill="1" applyAlignment="1">
      <alignment horizontal="center" vertical="center"/>
    </xf>
    <xf numFmtId="0" fontId="12" fillId="0" borderId="0" xfId="0" applyFont="1" applyFill="1"/>
    <xf numFmtId="0" fontId="14" fillId="0" borderId="0" xfId="0" applyFont="1" applyFill="1"/>
    <xf numFmtId="0" fontId="14" fillId="0" borderId="0" xfId="0" applyFont="1" applyFill="1" applyBorder="1" applyAlignment="1">
      <alignment horizontal="left" vertical="top"/>
    </xf>
    <xf numFmtId="0" fontId="28" fillId="6" borderId="10" xfId="0" applyFont="1" applyFill="1" applyBorder="1" applyAlignment="1">
      <alignment horizontal="justify" vertical="center" wrapText="1"/>
    </xf>
    <xf numFmtId="0" fontId="15" fillId="0" borderId="23" xfId="0" applyFont="1" applyFill="1" applyBorder="1" applyAlignment="1">
      <alignment horizontal="center" vertical="center" wrapText="1"/>
    </xf>
    <xf numFmtId="0" fontId="13" fillId="0" borderId="23" xfId="0" applyFont="1" applyFill="1" applyBorder="1" applyAlignment="1">
      <alignment vertical="center" wrapText="1"/>
    </xf>
    <xf numFmtId="0" fontId="0" fillId="0" borderId="0" xfId="0" applyAlignment="1">
      <alignment wrapText="1"/>
    </xf>
    <xf numFmtId="0" fontId="16" fillId="0" borderId="10"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5" fillId="8" borderId="23" xfId="0" applyFont="1" applyFill="1" applyBorder="1" applyAlignment="1">
      <alignment horizontal="center" vertical="center" wrapText="1"/>
    </xf>
    <xf numFmtId="0" fontId="28" fillId="6" borderId="27" xfId="0" applyFont="1" applyFill="1" applyBorder="1" applyAlignment="1">
      <alignment horizontal="justify" vertical="center" wrapText="1"/>
    </xf>
    <xf numFmtId="0" fontId="29" fillId="0" borderId="23" xfId="0" applyFont="1" applyBorder="1" applyAlignment="1">
      <alignment horizontal="center" vertical="center" wrapText="1"/>
    </xf>
    <xf numFmtId="0" fontId="9" fillId="0" borderId="0" xfId="112" applyFont="1" applyFill="1" applyAlignment="1">
      <alignment vertical="center"/>
    </xf>
    <xf numFmtId="0" fontId="0" fillId="0" borderId="0" xfId="0" applyAlignment="1">
      <alignment horizont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9" fillId="0" borderId="0" xfId="112" applyFont="1" applyFill="1" applyAlignment="1">
      <alignment horizontal="justify" vertical="justify"/>
    </xf>
    <xf numFmtId="0" fontId="13" fillId="0" borderId="23" xfId="112" applyFont="1" applyFill="1" applyBorder="1" applyAlignment="1">
      <alignment horizontal="center" vertical="center"/>
    </xf>
    <xf numFmtId="0" fontId="13" fillId="0" borderId="23" xfId="112" applyFont="1" applyFill="1" applyBorder="1" applyAlignment="1">
      <alignment horizontal="justify" vertical="justify"/>
    </xf>
    <xf numFmtId="177" fontId="15" fillId="0" borderId="16" xfId="112" applyNumberFormat="1" applyFont="1" applyFill="1" applyBorder="1" applyAlignment="1">
      <alignment horizontal="center" vertical="center"/>
    </xf>
    <xf numFmtId="0" fontId="15" fillId="9" borderId="24" xfId="112" applyFont="1" applyFill="1" applyBorder="1" applyAlignment="1">
      <alignment vertical="justify"/>
    </xf>
    <xf numFmtId="0" fontId="20" fillId="9" borderId="28" xfId="112" applyFont="1" applyFill="1" applyBorder="1" applyAlignment="1">
      <alignment vertical="justify"/>
    </xf>
    <xf numFmtId="0" fontId="15" fillId="0" borderId="16" xfId="112" applyFont="1" applyFill="1" applyBorder="1" applyAlignment="1">
      <alignment vertical="center"/>
    </xf>
    <xf numFmtId="0" fontId="13" fillId="0" borderId="23" xfId="112" applyFont="1" applyFill="1" applyBorder="1" applyAlignment="1">
      <alignment horizontal="justify" vertical="center" wrapText="1"/>
    </xf>
    <xf numFmtId="168" fontId="15" fillId="0" borderId="23" xfId="113" applyNumberFormat="1" applyFont="1" applyFill="1" applyBorder="1" applyAlignment="1">
      <alignment horizontal="center" vertical="center" wrapText="1"/>
    </xf>
    <xf numFmtId="0" fontId="13" fillId="0" borderId="23" xfId="112" applyFont="1" applyFill="1" applyBorder="1" applyAlignment="1">
      <alignment horizontal="justify" vertical="center"/>
    </xf>
    <xf numFmtId="0" fontId="15" fillId="0" borderId="31" xfId="112" applyFont="1" applyFill="1" applyBorder="1" applyAlignment="1">
      <alignment horizontal="center" vertical="center"/>
    </xf>
    <xf numFmtId="0" fontId="13" fillId="0" borderId="32" xfId="112" applyFont="1" applyBorder="1" applyAlignment="1">
      <alignment horizontal="justify" vertical="justify"/>
    </xf>
    <xf numFmtId="0" fontId="15" fillId="0" borderId="23" xfId="112" applyFont="1" applyFill="1" applyBorder="1" applyAlignment="1">
      <alignment vertical="center" wrapText="1"/>
    </xf>
    <xf numFmtId="0" fontId="13" fillId="0" borderId="0" xfId="112" applyFont="1" applyFill="1" applyAlignment="1">
      <alignment vertical="justify"/>
    </xf>
    <xf numFmtId="0" fontId="31" fillId="0" borderId="0" xfId="112" applyFont="1" applyFill="1" applyAlignment="1">
      <alignment horizontal="left" vertical="center"/>
    </xf>
    <xf numFmtId="0" fontId="16" fillId="3" borderId="23" xfId="0" applyFont="1" applyFill="1" applyBorder="1" applyAlignment="1">
      <alignment horizontal="center" vertical="center" wrapText="1"/>
    </xf>
    <xf numFmtId="0" fontId="16" fillId="10" borderId="23"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27" xfId="0" applyFont="1" applyFill="1" applyBorder="1" applyAlignment="1">
      <alignment horizontal="center" vertical="center" wrapText="1"/>
    </xf>
    <xf numFmtId="0" fontId="27" fillId="9" borderId="24" xfId="0" applyFont="1" applyFill="1" applyBorder="1" applyAlignment="1">
      <alignment horizontal="center" vertical="center" wrapText="1"/>
    </xf>
    <xf numFmtId="0" fontId="27" fillId="9" borderId="28"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3" fillId="0" borderId="23" xfId="0" applyFont="1" applyFill="1" applyBorder="1" applyAlignment="1">
      <alignment horizontal="center" wrapText="1"/>
    </xf>
    <xf numFmtId="0" fontId="16" fillId="0" borderId="23" xfId="0" applyFont="1" applyFill="1" applyBorder="1" applyAlignment="1">
      <alignment horizontal="center" vertical="justify" wrapText="1"/>
    </xf>
    <xf numFmtId="0" fontId="26" fillId="0" borderId="0"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2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4" fillId="3" borderId="4" xfId="112" applyFont="1" applyFill="1" applyBorder="1" applyAlignment="1">
      <alignment horizontal="center" vertical="center"/>
    </xf>
    <xf numFmtId="0" fontId="14" fillId="3" borderId="6" xfId="112" applyFont="1" applyFill="1" applyBorder="1" applyAlignment="1">
      <alignment horizontal="center" vertical="center"/>
    </xf>
    <xf numFmtId="0" fontId="9" fillId="0" borderId="0" xfId="112" applyFont="1" applyFill="1" applyAlignment="1">
      <alignment horizontal="left" vertical="center" wrapText="1"/>
    </xf>
    <xf numFmtId="0" fontId="30" fillId="0" borderId="23" xfId="112" applyFont="1" applyFill="1" applyBorder="1" applyAlignment="1">
      <alignment horizontal="center" vertical="center" wrapText="1"/>
    </xf>
    <xf numFmtId="0" fontId="14" fillId="0" borderId="4" xfId="112" applyFont="1" applyFill="1" applyBorder="1" applyAlignment="1">
      <alignment horizontal="center" vertical="center"/>
    </xf>
    <xf numFmtId="0" fontId="14" fillId="0" borderId="5" xfId="112" applyFont="1" applyFill="1" applyBorder="1" applyAlignment="1">
      <alignment horizontal="center" vertical="center"/>
    </xf>
    <xf numFmtId="0" fontId="14" fillId="0" borderId="23" xfId="112" applyFont="1" applyFill="1" applyBorder="1" applyAlignment="1">
      <alignment horizontal="center" vertical="justify"/>
    </xf>
    <xf numFmtId="0" fontId="13" fillId="0" borderId="26" xfId="112" applyFont="1" applyFill="1" applyBorder="1" applyAlignment="1">
      <alignment horizontal="center" vertical="center"/>
    </xf>
    <xf numFmtId="0" fontId="13" fillId="0" borderId="10" xfId="112" applyFont="1" applyFill="1" applyBorder="1" applyAlignment="1">
      <alignment horizontal="center" vertical="center"/>
    </xf>
    <xf numFmtId="0" fontId="15" fillId="0" borderId="30" xfId="112" applyFont="1" applyFill="1" applyBorder="1" applyAlignment="1">
      <alignment horizontal="center" vertical="center"/>
    </xf>
    <xf numFmtId="0" fontId="15" fillId="0" borderId="11" xfId="112" applyFont="1" applyFill="1" applyBorder="1" applyAlignment="1">
      <alignment horizontal="center" vertical="center"/>
    </xf>
    <xf numFmtId="0" fontId="13" fillId="4" borderId="23" xfId="112" applyFont="1" applyFill="1" applyBorder="1" applyAlignment="1">
      <alignment horizontal="center" vertical="justify"/>
    </xf>
    <xf numFmtId="0" fontId="15" fillId="4" borderId="23" xfId="112" applyFont="1" applyFill="1" applyBorder="1" applyAlignment="1">
      <alignment horizontal="center" vertical="center" wrapText="1"/>
    </xf>
    <xf numFmtId="0" fontId="6" fillId="0" borderId="0" xfId="112" applyFont="1" applyFill="1" applyBorder="1" applyAlignment="1">
      <alignment vertical="center" wrapText="1"/>
    </xf>
    <xf numFmtId="0" fontId="15" fillId="0" borderId="18" xfId="112" applyFont="1" applyFill="1" applyBorder="1" applyAlignment="1">
      <alignment horizontal="center" vertical="center"/>
    </xf>
    <xf numFmtId="0" fontId="15" fillId="0" borderId="16" xfId="112" applyFont="1" applyFill="1" applyBorder="1" applyAlignment="1">
      <alignment horizontal="center" vertical="center"/>
    </xf>
    <xf numFmtId="0" fontId="15" fillId="0" borderId="10" xfId="112" applyFont="1" applyFill="1" applyBorder="1" applyAlignment="1">
      <alignment horizontal="center" vertical="center"/>
    </xf>
    <xf numFmtId="0" fontId="16" fillId="0" borderId="18" xfId="112" applyFont="1" applyFill="1" applyBorder="1" applyAlignment="1">
      <alignment horizontal="center" vertical="center"/>
    </xf>
    <xf numFmtId="0" fontId="16" fillId="0" borderId="16" xfId="112" applyFont="1" applyFill="1" applyBorder="1" applyAlignment="1">
      <alignment horizontal="center" vertical="center"/>
    </xf>
    <xf numFmtId="0" fontId="16" fillId="0" borderId="10" xfId="112" applyFont="1" applyFill="1" applyBorder="1" applyAlignment="1">
      <alignment horizontal="center" vertical="center"/>
    </xf>
    <xf numFmtId="0" fontId="17" fillId="0" borderId="8" xfId="0" applyFont="1" applyFill="1" applyBorder="1" applyAlignment="1">
      <alignment horizontal="center" vertical="center" wrapText="1"/>
    </xf>
    <xf numFmtId="0" fontId="9"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7" xfId="0" applyFont="1" applyBorder="1" applyAlignment="1">
      <alignment horizontal="left" vertical="center"/>
    </xf>
    <xf numFmtId="9" fontId="0" fillId="0" borderId="17" xfId="97" applyFont="1" applyBorder="1" applyAlignment="1">
      <alignment horizontal="right" vertical="center"/>
    </xf>
    <xf numFmtId="174" fontId="0" fillId="0" borderId="17" xfId="1" applyNumberFormat="1" applyFont="1" applyBorder="1" applyAlignment="1">
      <alignment vertical="center"/>
    </xf>
    <xf numFmtId="17" fontId="7" fillId="0" borderId="23" xfId="0" applyNumberFormat="1" applyFont="1" applyFill="1" applyBorder="1" applyAlignment="1">
      <alignment horizontal="center" vertical="center"/>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10" fontId="22" fillId="0" borderId="20" xfId="111" applyNumberFormat="1" applyFont="1" applyBorder="1" applyAlignment="1">
      <alignment horizontal="center" vertical="center"/>
    </xf>
    <xf numFmtId="10" fontId="22" fillId="0" borderId="21" xfId="111" applyNumberFormat="1" applyFont="1" applyBorder="1" applyAlignment="1">
      <alignment horizontal="center" vertical="center"/>
    </xf>
    <xf numFmtId="10" fontId="22" fillId="0" borderId="22" xfId="111" applyNumberFormat="1" applyFont="1" applyBorder="1" applyAlignment="1">
      <alignment horizontal="center" vertical="center"/>
    </xf>
  </cellXfs>
  <cellStyles count="119">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Porcentaje" xfId="97" builtinId="5"/>
    <cellStyle name="Porcentaje 3" xfId="111"/>
    <cellStyle name="Porcentual 2" xfId="107"/>
  </cellStyles>
  <dxfs count="47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tabSelected="1" topLeftCell="A13" zoomScale="70" zoomScaleNormal="70" workbookViewId="0">
      <selection activeCell="A25" sqref="A25:B25"/>
    </sheetView>
  </sheetViews>
  <sheetFormatPr baseColWidth="10" defaultRowHeight="15" x14ac:dyDescent="0.25"/>
  <cols>
    <col min="2" max="2" width="48.140625" customWidth="1"/>
    <col min="4" max="4" width="26.5703125" customWidth="1"/>
    <col min="6" max="6" width="30.140625" customWidth="1"/>
    <col min="8" max="8" width="35" customWidth="1"/>
    <col min="10" max="10" width="32.7109375" customWidth="1"/>
    <col min="12" max="12" width="32" customWidth="1"/>
    <col min="14" max="14" width="36.28515625" customWidth="1"/>
    <col min="16" max="16" width="45.28515625" customWidth="1"/>
    <col min="18" max="18" width="37.5703125" customWidth="1"/>
    <col min="20" max="20" width="40.42578125" customWidth="1"/>
    <col min="22" max="22" width="43.28515625" customWidth="1"/>
    <col min="24" max="24" width="40.5703125" customWidth="1"/>
    <col min="26" max="26" width="39" customWidth="1"/>
    <col min="28" max="28" width="34.5703125" customWidth="1"/>
  </cols>
  <sheetData>
    <row r="1" spans="1:28" ht="27.75" customHeight="1" x14ac:dyDescent="0.25">
      <c r="A1" s="127"/>
      <c r="B1" s="184" t="s">
        <v>29</v>
      </c>
      <c r="C1" s="184"/>
      <c r="D1" s="184"/>
      <c r="E1" s="184"/>
      <c r="F1" s="184"/>
      <c r="G1" s="184"/>
      <c r="H1" s="184"/>
      <c r="I1" s="184"/>
      <c r="J1" s="184"/>
      <c r="K1" s="184"/>
      <c r="L1" s="184"/>
      <c r="M1" s="184"/>
      <c r="N1" s="184"/>
      <c r="O1" s="128"/>
      <c r="P1" s="128"/>
      <c r="Q1" s="128"/>
      <c r="R1" s="128"/>
      <c r="S1" s="128"/>
      <c r="T1" s="128"/>
      <c r="U1" s="128"/>
      <c r="V1" s="128"/>
      <c r="W1" s="128"/>
      <c r="X1" s="128"/>
      <c r="Y1" s="128"/>
      <c r="Z1" s="128"/>
      <c r="AA1" s="128"/>
      <c r="AB1" s="128"/>
    </row>
    <row r="2" spans="1:28" ht="29.25" customHeight="1" x14ac:dyDescent="0.25">
      <c r="A2" s="127"/>
      <c r="B2" s="184" t="s">
        <v>277</v>
      </c>
      <c r="C2" s="184"/>
      <c r="D2" s="184"/>
      <c r="E2" s="184"/>
      <c r="F2" s="184"/>
      <c r="G2" s="184"/>
      <c r="H2" s="184"/>
      <c r="I2" s="184"/>
      <c r="J2" s="184"/>
      <c r="K2" s="184"/>
      <c r="L2" s="184"/>
      <c r="M2" s="184"/>
      <c r="N2" s="184"/>
      <c r="O2" s="128"/>
      <c r="P2" s="128"/>
      <c r="Q2" s="128"/>
      <c r="R2" s="128"/>
      <c r="S2" s="128"/>
      <c r="T2" s="128"/>
      <c r="U2" s="128"/>
      <c r="V2" s="128"/>
      <c r="W2" s="128"/>
      <c r="X2" s="128"/>
      <c r="Y2" s="128"/>
      <c r="Z2" s="128"/>
      <c r="AA2" s="128"/>
      <c r="AB2" s="128"/>
    </row>
    <row r="3" spans="1:28" ht="30.75" customHeight="1" x14ac:dyDescent="0.25">
      <c r="A3" s="127"/>
      <c r="B3" s="184" t="s">
        <v>209</v>
      </c>
      <c r="C3" s="184"/>
      <c r="D3" s="184"/>
      <c r="E3" s="184"/>
      <c r="F3" s="184"/>
      <c r="G3" s="184"/>
      <c r="H3" s="184"/>
      <c r="I3" s="184"/>
      <c r="J3" s="184"/>
      <c r="K3" s="184"/>
      <c r="L3" s="184"/>
      <c r="M3" s="184"/>
      <c r="N3" s="184"/>
      <c r="O3" s="128"/>
      <c r="P3" s="128"/>
      <c r="Q3" s="128"/>
      <c r="R3" s="128"/>
      <c r="S3" s="128"/>
      <c r="T3" s="128"/>
      <c r="U3" s="128"/>
      <c r="V3" s="128"/>
      <c r="W3" s="128"/>
      <c r="X3" s="128"/>
      <c r="Y3" s="128"/>
      <c r="Z3" s="128"/>
      <c r="AA3" s="128"/>
      <c r="AB3" s="128"/>
    </row>
    <row r="4" spans="1:28" ht="22.5" customHeight="1" x14ac:dyDescent="0.25">
      <c r="A4" s="127"/>
      <c r="B4" s="185" t="s">
        <v>278</v>
      </c>
      <c r="C4" s="185"/>
      <c r="D4" s="185"/>
      <c r="E4" s="185"/>
      <c r="F4" s="185"/>
      <c r="G4" s="185"/>
      <c r="H4" s="185"/>
      <c r="I4" s="185"/>
      <c r="J4" s="185"/>
      <c r="K4" s="185"/>
      <c r="L4" s="185"/>
      <c r="M4" s="185"/>
      <c r="N4" s="185"/>
      <c r="O4" s="128"/>
      <c r="P4" s="128"/>
      <c r="Q4" s="128"/>
      <c r="R4" s="128"/>
      <c r="S4" s="128"/>
      <c r="T4" s="128"/>
      <c r="U4" s="128"/>
      <c r="V4" s="128"/>
      <c r="W4" s="128"/>
      <c r="X4" s="128"/>
      <c r="Y4" s="128"/>
      <c r="Z4" s="128"/>
      <c r="AA4" s="128"/>
      <c r="AB4" s="128"/>
    </row>
    <row r="5" spans="1:28" ht="23.25" customHeight="1" x14ac:dyDescent="0.25">
      <c r="A5" s="129"/>
      <c r="B5" s="186" t="s">
        <v>279</v>
      </c>
      <c r="C5" s="187"/>
      <c r="D5" s="187"/>
      <c r="E5" s="187"/>
      <c r="F5" s="187"/>
      <c r="G5" s="187"/>
      <c r="H5" s="187"/>
      <c r="I5" s="187"/>
      <c r="J5" s="187"/>
      <c r="K5" s="187"/>
      <c r="L5" s="187"/>
      <c r="M5" s="187"/>
      <c r="N5" s="187"/>
      <c r="O5" s="128"/>
      <c r="P5" s="128"/>
      <c r="Q5" s="128"/>
      <c r="R5" s="128"/>
      <c r="S5" s="128"/>
      <c r="T5" s="128"/>
      <c r="U5" s="128"/>
      <c r="V5" s="128"/>
      <c r="W5" s="128"/>
      <c r="X5" s="128"/>
      <c r="Y5" s="128"/>
      <c r="Z5" s="128"/>
      <c r="AA5" s="128"/>
      <c r="AB5" s="128"/>
    </row>
    <row r="6" spans="1:28" s="149" customFormat="1" ht="21.75" customHeight="1" x14ac:dyDescent="0.25">
      <c r="A6" s="188" t="s">
        <v>0</v>
      </c>
      <c r="B6" s="188" t="s">
        <v>31</v>
      </c>
      <c r="C6" s="183">
        <v>1</v>
      </c>
      <c r="D6" s="183"/>
      <c r="E6" s="183">
        <v>2</v>
      </c>
      <c r="F6" s="183"/>
      <c r="G6" s="183">
        <v>3</v>
      </c>
      <c r="H6" s="183"/>
      <c r="I6" s="183">
        <v>4</v>
      </c>
      <c r="J6" s="183"/>
      <c r="K6" s="183">
        <v>5</v>
      </c>
      <c r="L6" s="183"/>
      <c r="M6" s="183">
        <v>6</v>
      </c>
      <c r="N6" s="183"/>
      <c r="O6" s="182">
        <v>7</v>
      </c>
      <c r="P6" s="182"/>
      <c r="Q6" s="182">
        <v>8</v>
      </c>
      <c r="R6" s="182"/>
      <c r="S6" s="182">
        <v>9</v>
      </c>
      <c r="T6" s="182"/>
      <c r="U6" s="182">
        <v>10</v>
      </c>
      <c r="V6" s="182"/>
      <c r="W6" s="182">
        <v>11</v>
      </c>
      <c r="X6" s="182"/>
      <c r="Y6" s="182">
        <v>12</v>
      </c>
      <c r="Z6" s="182"/>
      <c r="AA6" s="182">
        <v>13</v>
      </c>
      <c r="AB6" s="182"/>
    </row>
    <row r="7" spans="1:28" s="149" customFormat="1" ht="33" customHeight="1" x14ac:dyDescent="0.25">
      <c r="A7" s="189"/>
      <c r="B7" s="190"/>
      <c r="C7" s="176" t="s">
        <v>280</v>
      </c>
      <c r="D7" s="177"/>
      <c r="E7" s="176" t="s">
        <v>281</v>
      </c>
      <c r="F7" s="177"/>
      <c r="G7" s="176" t="s">
        <v>282</v>
      </c>
      <c r="H7" s="177"/>
      <c r="I7" s="176" t="s">
        <v>283</v>
      </c>
      <c r="J7" s="177"/>
      <c r="K7" s="176" t="s">
        <v>284</v>
      </c>
      <c r="L7" s="177"/>
      <c r="M7" s="176" t="s">
        <v>285</v>
      </c>
      <c r="N7" s="177"/>
      <c r="O7" s="176" t="s">
        <v>286</v>
      </c>
      <c r="P7" s="177"/>
      <c r="Q7" s="176" t="s">
        <v>287</v>
      </c>
      <c r="R7" s="177"/>
      <c r="S7" s="176" t="s">
        <v>288</v>
      </c>
      <c r="T7" s="177"/>
      <c r="U7" s="176" t="s">
        <v>289</v>
      </c>
      <c r="V7" s="177"/>
      <c r="W7" s="176" t="s">
        <v>290</v>
      </c>
      <c r="X7" s="177"/>
      <c r="Y7" s="176" t="s">
        <v>291</v>
      </c>
      <c r="Z7" s="177"/>
      <c r="AA7" s="176" t="s">
        <v>292</v>
      </c>
      <c r="AB7" s="177"/>
    </row>
    <row r="8" spans="1:28" s="149" customFormat="1" ht="28.5" customHeight="1" x14ac:dyDescent="0.25">
      <c r="A8" s="190"/>
      <c r="B8" s="130" t="s">
        <v>32</v>
      </c>
      <c r="C8" s="130" t="s">
        <v>33</v>
      </c>
      <c r="D8" s="130" t="s">
        <v>293</v>
      </c>
      <c r="E8" s="130" t="s">
        <v>33</v>
      </c>
      <c r="F8" s="130" t="s">
        <v>293</v>
      </c>
      <c r="G8" s="130" t="s">
        <v>33</v>
      </c>
      <c r="H8" s="130" t="s">
        <v>293</v>
      </c>
      <c r="I8" s="130" t="s">
        <v>33</v>
      </c>
      <c r="J8" s="130" t="s">
        <v>293</v>
      </c>
      <c r="K8" s="130" t="s">
        <v>33</v>
      </c>
      <c r="L8" s="130" t="s">
        <v>293</v>
      </c>
      <c r="M8" s="130" t="s">
        <v>33</v>
      </c>
      <c r="N8" s="130" t="s">
        <v>293</v>
      </c>
      <c r="O8" s="130" t="s">
        <v>33</v>
      </c>
      <c r="P8" s="130" t="s">
        <v>293</v>
      </c>
      <c r="Q8" s="130" t="s">
        <v>33</v>
      </c>
      <c r="R8" s="130" t="s">
        <v>293</v>
      </c>
      <c r="S8" s="130" t="s">
        <v>33</v>
      </c>
      <c r="T8" s="130" t="s">
        <v>293</v>
      </c>
      <c r="U8" s="130" t="s">
        <v>33</v>
      </c>
      <c r="V8" s="130" t="s">
        <v>293</v>
      </c>
      <c r="W8" s="130" t="s">
        <v>33</v>
      </c>
      <c r="X8" s="130" t="s">
        <v>293</v>
      </c>
      <c r="Y8" s="130" t="s">
        <v>33</v>
      </c>
      <c r="Z8" s="130" t="s">
        <v>293</v>
      </c>
      <c r="AA8" s="130" t="s">
        <v>33</v>
      </c>
      <c r="AB8" s="130" t="s">
        <v>293</v>
      </c>
    </row>
    <row r="9" spans="1:28" s="149" customFormat="1" ht="16.5" x14ac:dyDescent="0.25">
      <c r="A9" s="151"/>
      <c r="B9" s="178" t="s">
        <v>294</v>
      </c>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row>
    <row r="10" spans="1:28" s="149" customFormat="1" ht="180" customHeight="1" x14ac:dyDescent="0.25">
      <c r="A10" s="130">
        <v>1</v>
      </c>
      <c r="B10" s="146" t="s">
        <v>295</v>
      </c>
      <c r="C10" s="130" t="s">
        <v>296</v>
      </c>
      <c r="D10" s="130"/>
      <c r="E10" s="130" t="s">
        <v>36</v>
      </c>
      <c r="F10" s="130"/>
      <c r="G10" s="130" t="s">
        <v>36</v>
      </c>
      <c r="H10" s="130"/>
      <c r="I10" s="130" t="s">
        <v>36</v>
      </c>
      <c r="J10" s="130"/>
      <c r="K10" s="130" t="s">
        <v>36</v>
      </c>
      <c r="L10" s="130"/>
      <c r="M10" s="130" t="s">
        <v>36</v>
      </c>
      <c r="N10" s="130"/>
      <c r="O10" s="131" t="s">
        <v>60</v>
      </c>
      <c r="P10" s="131" t="s">
        <v>297</v>
      </c>
      <c r="Q10" s="147" t="s">
        <v>36</v>
      </c>
      <c r="R10" s="148"/>
      <c r="S10" s="147" t="s">
        <v>36</v>
      </c>
      <c r="T10" s="147"/>
      <c r="U10" s="147" t="s">
        <v>36</v>
      </c>
      <c r="V10" s="148"/>
      <c r="W10" s="147" t="s">
        <v>36</v>
      </c>
      <c r="X10" s="147"/>
      <c r="Y10" s="147" t="s">
        <v>36</v>
      </c>
      <c r="Z10" s="147"/>
      <c r="AA10" s="147" t="s">
        <v>36</v>
      </c>
      <c r="AB10" s="147"/>
    </row>
    <row r="11" spans="1:28" s="149" customFormat="1" ht="50.25" customHeight="1" x14ac:dyDescent="0.25">
      <c r="A11" s="150">
        <v>2</v>
      </c>
      <c r="B11" s="133" t="s">
        <v>298</v>
      </c>
      <c r="C11" s="130" t="s">
        <v>36</v>
      </c>
      <c r="D11" s="130"/>
      <c r="E11" s="130" t="s">
        <v>36</v>
      </c>
      <c r="F11" s="130"/>
      <c r="G11" s="130" t="s">
        <v>60</v>
      </c>
      <c r="H11" s="130" t="s">
        <v>299</v>
      </c>
      <c r="I11" s="130" t="s">
        <v>36</v>
      </c>
      <c r="J11" s="130"/>
      <c r="K11" s="130" t="s">
        <v>36</v>
      </c>
      <c r="L11" s="130"/>
      <c r="M11" s="130" t="s">
        <v>36</v>
      </c>
      <c r="N11" s="130"/>
      <c r="O11" s="131" t="s">
        <v>60</v>
      </c>
      <c r="P11" s="131" t="s">
        <v>299</v>
      </c>
      <c r="Q11" s="147" t="s">
        <v>36</v>
      </c>
      <c r="R11" s="148"/>
      <c r="S11" s="147" t="s">
        <v>36</v>
      </c>
      <c r="T11" s="147"/>
      <c r="U11" s="147" t="s">
        <v>36</v>
      </c>
      <c r="V11" s="148"/>
      <c r="W11" s="131" t="s">
        <v>300</v>
      </c>
      <c r="X11" s="131" t="s">
        <v>301</v>
      </c>
      <c r="Y11" s="147" t="s">
        <v>296</v>
      </c>
      <c r="Z11" s="148"/>
      <c r="AA11" s="131" t="s">
        <v>300</v>
      </c>
      <c r="AB11" s="131" t="s">
        <v>302</v>
      </c>
    </row>
    <row r="12" spans="1:28" s="149" customFormat="1" ht="144" customHeight="1" x14ac:dyDescent="0.25">
      <c r="A12" s="130">
        <v>3</v>
      </c>
      <c r="B12" s="133" t="s">
        <v>303</v>
      </c>
      <c r="C12" s="130" t="s">
        <v>36</v>
      </c>
      <c r="D12" s="130"/>
      <c r="E12" s="130" t="s">
        <v>36</v>
      </c>
      <c r="F12" s="130"/>
      <c r="G12" s="130" t="s">
        <v>36</v>
      </c>
      <c r="H12" s="130"/>
      <c r="I12" s="130" t="s">
        <v>36</v>
      </c>
      <c r="J12" s="130"/>
      <c r="K12" s="131" t="s">
        <v>300</v>
      </c>
      <c r="L12" s="131" t="s">
        <v>304</v>
      </c>
      <c r="M12" s="130" t="s">
        <v>36</v>
      </c>
      <c r="N12" s="130"/>
      <c r="O12" s="131" t="s">
        <v>60</v>
      </c>
      <c r="P12" s="131" t="s">
        <v>297</v>
      </c>
      <c r="Q12" s="147" t="s">
        <v>296</v>
      </c>
      <c r="R12" s="147"/>
      <c r="S12" s="147" t="s">
        <v>36</v>
      </c>
      <c r="T12" s="147"/>
      <c r="U12" s="147" t="s">
        <v>36</v>
      </c>
      <c r="V12" s="147"/>
      <c r="W12" s="147" t="s">
        <v>36</v>
      </c>
      <c r="X12" s="147"/>
      <c r="Y12" s="147" t="s">
        <v>36</v>
      </c>
      <c r="Z12" s="147"/>
      <c r="AA12" s="147" t="s">
        <v>36</v>
      </c>
      <c r="AB12" s="147"/>
    </row>
    <row r="13" spans="1:28" s="149" customFormat="1" ht="141.75" customHeight="1" x14ac:dyDescent="0.25">
      <c r="A13" s="130">
        <v>4</v>
      </c>
      <c r="B13" s="133" t="s">
        <v>305</v>
      </c>
      <c r="C13" s="130" t="s">
        <v>37</v>
      </c>
      <c r="D13" s="130"/>
      <c r="E13" s="130" t="s">
        <v>37</v>
      </c>
      <c r="F13" s="130"/>
      <c r="G13" s="130" t="s">
        <v>37</v>
      </c>
      <c r="H13" s="130"/>
      <c r="I13" s="130" t="s">
        <v>37</v>
      </c>
      <c r="J13" s="130"/>
      <c r="K13" s="130" t="s">
        <v>37</v>
      </c>
      <c r="L13" s="130"/>
      <c r="M13" s="130" t="s">
        <v>37</v>
      </c>
      <c r="N13" s="130"/>
      <c r="O13" s="131" t="s">
        <v>60</v>
      </c>
      <c r="P13" s="131" t="s">
        <v>297</v>
      </c>
      <c r="Q13" s="130" t="s">
        <v>37</v>
      </c>
      <c r="R13" s="147"/>
      <c r="S13" s="130" t="s">
        <v>37</v>
      </c>
      <c r="T13" s="147"/>
      <c r="U13" s="130" t="s">
        <v>37</v>
      </c>
      <c r="V13" s="147"/>
      <c r="W13" s="130" t="s">
        <v>37</v>
      </c>
      <c r="X13" s="147"/>
      <c r="Y13" s="130" t="s">
        <v>37</v>
      </c>
      <c r="Z13" s="147"/>
      <c r="AA13" s="130" t="s">
        <v>37</v>
      </c>
      <c r="AB13" s="147"/>
    </row>
    <row r="14" spans="1:28" s="149" customFormat="1" ht="45" customHeight="1" x14ac:dyDescent="0.25">
      <c r="A14" s="150">
        <v>5</v>
      </c>
      <c r="B14" s="133" t="s">
        <v>306</v>
      </c>
      <c r="C14" s="130" t="s">
        <v>37</v>
      </c>
      <c r="D14" s="130"/>
      <c r="E14" s="130" t="s">
        <v>37</v>
      </c>
      <c r="F14" s="130"/>
      <c r="G14" s="130" t="s">
        <v>37</v>
      </c>
      <c r="H14" s="130"/>
      <c r="I14" s="130" t="s">
        <v>37</v>
      </c>
      <c r="J14" s="130"/>
      <c r="K14" s="130" t="s">
        <v>37</v>
      </c>
      <c r="L14" s="130"/>
      <c r="M14" s="130" t="s">
        <v>37</v>
      </c>
      <c r="N14" s="130"/>
      <c r="O14" s="147" t="s">
        <v>37</v>
      </c>
      <c r="P14" s="147"/>
      <c r="Q14" s="130" t="s">
        <v>37</v>
      </c>
      <c r="R14" s="147"/>
      <c r="S14" s="130" t="s">
        <v>37</v>
      </c>
      <c r="T14" s="147"/>
      <c r="U14" s="130" t="s">
        <v>37</v>
      </c>
      <c r="V14" s="147"/>
      <c r="W14" s="130" t="s">
        <v>37</v>
      </c>
      <c r="X14" s="147"/>
      <c r="Y14" s="130" t="s">
        <v>37</v>
      </c>
      <c r="Z14" s="147"/>
      <c r="AA14" s="130" t="s">
        <v>37</v>
      </c>
      <c r="AB14" s="147"/>
    </row>
    <row r="15" spans="1:28" s="149" customFormat="1" ht="38.25" customHeight="1" x14ac:dyDescent="0.25">
      <c r="A15" s="130">
        <v>6</v>
      </c>
      <c r="B15" s="133" t="s">
        <v>307</v>
      </c>
      <c r="C15" s="130" t="s">
        <v>36</v>
      </c>
      <c r="D15" s="130"/>
      <c r="E15" s="130" t="s">
        <v>296</v>
      </c>
      <c r="F15" s="130"/>
      <c r="G15" s="130" t="s">
        <v>36</v>
      </c>
      <c r="H15" s="130"/>
      <c r="I15" s="130" t="s">
        <v>36</v>
      </c>
      <c r="J15" s="130"/>
      <c r="K15" s="130" t="s">
        <v>36</v>
      </c>
      <c r="L15" s="130"/>
      <c r="M15" s="130" t="s">
        <v>36</v>
      </c>
      <c r="N15" s="130"/>
      <c r="O15" s="147" t="s">
        <v>36</v>
      </c>
      <c r="P15" s="147"/>
      <c r="Q15" s="147" t="s">
        <v>36</v>
      </c>
      <c r="R15" s="147"/>
      <c r="S15" s="147" t="s">
        <v>36</v>
      </c>
      <c r="T15" s="147"/>
      <c r="U15" s="147" t="s">
        <v>36</v>
      </c>
      <c r="V15" s="147"/>
      <c r="W15" s="147" t="s">
        <v>36</v>
      </c>
      <c r="X15" s="147"/>
      <c r="Y15" s="147" t="s">
        <v>36</v>
      </c>
      <c r="Z15" s="147"/>
      <c r="AA15" s="147" t="s">
        <v>296</v>
      </c>
      <c r="AB15" s="147"/>
    </row>
    <row r="16" spans="1:28" s="149" customFormat="1" ht="48.75" customHeight="1" x14ac:dyDescent="0.25">
      <c r="A16" s="130">
        <v>7</v>
      </c>
      <c r="B16" s="133" t="s">
        <v>308</v>
      </c>
      <c r="C16" s="132" t="s">
        <v>36</v>
      </c>
      <c r="D16" s="132"/>
      <c r="E16" s="132" t="s">
        <v>296</v>
      </c>
      <c r="F16" s="132"/>
      <c r="G16" s="132" t="s">
        <v>36</v>
      </c>
      <c r="H16" s="132"/>
      <c r="I16" s="132" t="s">
        <v>36</v>
      </c>
      <c r="J16" s="132"/>
      <c r="K16" s="132" t="s">
        <v>36</v>
      </c>
      <c r="L16" s="132"/>
      <c r="M16" s="130" t="s">
        <v>36</v>
      </c>
      <c r="N16" s="132"/>
      <c r="O16" s="147" t="s">
        <v>36</v>
      </c>
      <c r="P16" s="147"/>
      <c r="Q16" s="147" t="s">
        <v>36</v>
      </c>
      <c r="R16" s="147"/>
      <c r="S16" s="147" t="s">
        <v>36</v>
      </c>
      <c r="T16" s="147"/>
      <c r="U16" s="147" t="s">
        <v>36</v>
      </c>
      <c r="V16" s="147"/>
      <c r="W16" s="147" t="s">
        <v>36</v>
      </c>
      <c r="X16" s="147"/>
      <c r="Y16" s="147" t="s">
        <v>36</v>
      </c>
      <c r="Z16" s="147"/>
      <c r="AA16" s="147" t="s">
        <v>296</v>
      </c>
      <c r="AB16" s="147"/>
    </row>
    <row r="17" spans="1:28" s="149" customFormat="1" ht="33.75" customHeight="1" x14ac:dyDescent="0.25">
      <c r="A17" s="150">
        <v>8</v>
      </c>
      <c r="B17" s="133" t="s">
        <v>309</v>
      </c>
      <c r="C17" s="130" t="s">
        <v>36</v>
      </c>
      <c r="D17" s="130"/>
      <c r="E17" s="130" t="s">
        <v>296</v>
      </c>
      <c r="F17" s="130"/>
      <c r="G17" s="130" t="s">
        <v>36</v>
      </c>
      <c r="H17" s="130"/>
      <c r="I17" s="130" t="s">
        <v>36</v>
      </c>
      <c r="J17" s="130"/>
      <c r="K17" s="130" t="s">
        <v>36</v>
      </c>
      <c r="L17" s="130"/>
      <c r="M17" s="130" t="s">
        <v>36</v>
      </c>
      <c r="N17" s="130"/>
      <c r="O17" s="147" t="s">
        <v>36</v>
      </c>
      <c r="P17" s="147"/>
      <c r="Q17" s="147" t="s">
        <v>36</v>
      </c>
      <c r="R17" s="147"/>
      <c r="S17" s="147" t="s">
        <v>36</v>
      </c>
      <c r="T17" s="147"/>
      <c r="U17" s="147" t="s">
        <v>36</v>
      </c>
      <c r="V17" s="147"/>
      <c r="W17" s="147" t="s">
        <v>36</v>
      </c>
      <c r="X17" s="147"/>
      <c r="Y17" s="147" t="s">
        <v>36</v>
      </c>
      <c r="Z17" s="147"/>
      <c r="AA17" s="147" t="s">
        <v>296</v>
      </c>
      <c r="AB17" s="147"/>
    </row>
    <row r="18" spans="1:28" s="149" customFormat="1" ht="152.25" customHeight="1" x14ac:dyDescent="0.25">
      <c r="A18" s="130">
        <v>9</v>
      </c>
      <c r="B18" s="133" t="s">
        <v>310</v>
      </c>
      <c r="C18" s="130" t="s">
        <v>36</v>
      </c>
      <c r="D18" s="130"/>
      <c r="E18" s="130" t="s">
        <v>296</v>
      </c>
      <c r="F18" s="130"/>
      <c r="G18" s="130" t="s">
        <v>60</v>
      </c>
      <c r="H18" s="130" t="s">
        <v>311</v>
      </c>
      <c r="I18" s="130" t="s">
        <v>36</v>
      </c>
      <c r="J18" s="130"/>
      <c r="K18" s="130" t="s">
        <v>60</v>
      </c>
      <c r="L18" s="130" t="s">
        <v>312</v>
      </c>
      <c r="M18" s="130" t="s">
        <v>36</v>
      </c>
      <c r="N18" s="130"/>
      <c r="O18" s="152" t="s">
        <v>60</v>
      </c>
      <c r="P18" s="147" t="s">
        <v>313</v>
      </c>
      <c r="Q18" s="147" t="s">
        <v>36</v>
      </c>
      <c r="R18" s="147"/>
      <c r="S18" s="147" t="s">
        <v>36</v>
      </c>
      <c r="T18" s="147"/>
      <c r="U18" s="147" t="s">
        <v>36</v>
      </c>
      <c r="V18" s="147"/>
      <c r="W18" s="147"/>
      <c r="X18" s="147"/>
      <c r="Y18" s="147" t="s">
        <v>36</v>
      </c>
      <c r="Z18" s="147"/>
      <c r="AA18" s="147" t="s">
        <v>296</v>
      </c>
      <c r="AB18" s="147"/>
    </row>
    <row r="19" spans="1:28" s="149" customFormat="1" ht="32.25" customHeight="1" x14ac:dyDescent="0.25">
      <c r="A19" s="130">
        <v>10</v>
      </c>
      <c r="B19" s="133" t="s">
        <v>314</v>
      </c>
      <c r="C19" s="130" t="s">
        <v>36</v>
      </c>
      <c r="D19" s="130"/>
      <c r="E19" s="130" t="s">
        <v>296</v>
      </c>
      <c r="F19" s="130"/>
      <c r="G19" s="130" t="s">
        <v>36</v>
      </c>
      <c r="H19" s="130"/>
      <c r="I19" s="130" t="s">
        <v>36</v>
      </c>
      <c r="J19" s="130"/>
      <c r="K19" s="130" t="s">
        <v>36</v>
      </c>
      <c r="L19" s="130"/>
      <c r="M19" s="130" t="s">
        <v>36</v>
      </c>
      <c r="N19" s="132"/>
      <c r="O19" s="147" t="s">
        <v>36</v>
      </c>
      <c r="P19" s="147"/>
      <c r="Q19" s="147" t="s">
        <v>36</v>
      </c>
      <c r="R19" s="147"/>
      <c r="S19" s="147" t="s">
        <v>36</v>
      </c>
      <c r="T19" s="147"/>
      <c r="U19" s="147" t="s">
        <v>36</v>
      </c>
      <c r="V19" s="147"/>
      <c r="W19" s="147" t="s">
        <v>36</v>
      </c>
      <c r="X19" s="147"/>
      <c r="Y19" s="147" t="s">
        <v>36</v>
      </c>
      <c r="Z19" s="147"/>
      <c r="AA19" s="147" t="s">
        <v>296</v>
      </c>
      <c r="AB19" s="147"/>
    </row>
    <row r="20" spans="1:28" s="149" customFormat="1" ht="41.25" customHeight="1" x14ac:dyDescent="0.25">
      <c r="A20" s="150">
        <v>11</v>
      </c>
      <c r="B20" s="133" t="s">
        <v>315</v>
      </c>
      <c r="C20" s="130" t="s">
        <v>60</v>
      </c>
      <c r="D20" s="130" t="s">
        <v>316</v>
      </c>
      <c r="E20" s="130" t="s">
        <v>60</v>
      </c>
      <c r="F20" s="130" t="s">
        <v>316</v>
      </c>
      <c r="G20" s="130" t="s">
        <v>60</v>
      </c>
      <c r="H20" s="130" t="s">
        <v>316</v>
      </c>
      <c r="I20" s="130" t="s">
        <v>36</v>
      </c>
      <c r="J20" s="130"/>
      <c r="K20" s="130" t="s">
        <v>36</v>
      </c>
      <c r="L20" s="130"/>
      <c r="M20" s="130" t="s">
        <v>36</v>
      </c>
      <c r="N20" s="132"/>
      <c r="O20" s="147" t="s">
        <v>36</v>
      </c>
      <c r="P20" s="147"/>
      <c r="Q20" s="147" t="s">
        <v>36</v>
      </c>
      <c r="R20" s="147"/>
      <c r="S20" s="147" t="s">
        <v>36</v>
      </c>
      <c r="T20" s="147"/>
      <c r="U20" s="130" t="s">
        <v>60</v>
      </c>
      <c r="V20" s="130" t="s">
        <v>316</v>
      </c>
      <c r="W20" s="130" t="s">
        <v>60</v>
      </c>
      <c r="X20" s="130" t="s">
        <v>316</v>
      </c>
      <c r="Y20" s="147" t="s">
        <v>36</v>
      </c>
      <c r="Z20" s="147"/>
      <c r="AA20" s="130" t="s">
        <v>60</v>
      </c>
      <c r="AB20" s="130" t="s">
        <v>316</v>
      </c>
    </row>
    <row r="21" spans="1:28" s="149" customFormat="1" ht="42" customHeight="1" x14ac:dyDescent="0.25">
      <c r="A21" s="130">
        <v>12</v>
      </c>
      <c r="B21" s="133" t="s">
        <v>317</v>
      </c>
      <c r="C21" s="130" t="s">
        <v>36</v>
      </c>
      <c r="D21" s="130"/>
      <c r="E21" s="130" t="s">
        <v>36</v>
      </c>
      <c r="F21" s="130"/>
      <c r="G21" s="130" t="s">
        <v>36</v>
      </c>
      <c r="H21" s="130"/>
      <c r="I21" s="130" t="s">
        <v>36</v>
      </c>
      <c r="J21" s="130"/>
      <c r="K21" s="130" t="s">
        <v>36</v>
      </c>
      <c r="L21" s="130"/>
      <c r="M21" s="130" t="s">
        <v>36</v>
      </c>
      <c r="N21" s="130"/>
      <c r="O21" s="147" t="s">
        <v>36</v>
      </c>
      <c r="P21" s="147"/>
      <c r="Q21" s="147" t="s">
        <v>36</v>
      </c>
      <c r="R21" s="147"/>
      <c r="S21" s="147" t="s">
        <v>36</v>
      </c>
      <c r="T21" s="147"/>
      <c r="U21" s="147" t="s">
        <v>36</v>
      </c>
      <c r="V21" s="147"/>
      <c r="W21" s="147" t="s">
        <v>36</v>
      </c>
      <c r="X21" s="147"/>
      <c r="Y21" s="147" t="s">
        <v>36</v>
      </c>
      <c r="Z21" s="147"/>
      <c r="AA21" s="147" t="s">
        <v>36</v>
      </c>
      <c r="AB21" s="147"/>
    </row>
    <row r="22" spans="1:28" s="149" customFormat="1" ht="39" customHeight="1" x14ac:dyDescent="0.25">
      <c r="A22" s="130">
        <v>13</v>
      </c>
      <c r="B22" s="133" t="s">
        <v>318</v>
      </c>
      <c r="C22" s="130" t="s">
        <v>36</v>
      </c>
      <c r="D22" s="130"/>
      <c r="E22" s="130" t="s">
        <v>36</v>
      </c>
      <c r="F22" s="130"/>
      <c r="G22" s="130" t="s">
        <v>36</v>
      </c>
      <c r="H22" s="130"/>
      <c r="I22" s="130" t="s">
        <v>36</v>
      </c>
      <c r="J22" s="130"/>
      <c r="K22" s="130" t="s">
        <v>36</v>
      </c>
      <c r="L22" s="130"/>
      <c r="M22" s="130" t="s">
        <v>36</v>
      </c>
      <c r="N22" s="130"/>
      <c r="O22" s="147" t="s">
        <v>36</v>
      </c>
      <c r="P22" s="147"/>
      <c r="Q22" s="147" t="s">
        <v>36</v>
      </c>
      <c r="R22" s="147"/>
      <c r="S22" s="147" t="s">
        <v>36</v>
      </c>
      <c r="T22" s="147"/>
      <c r="U22" s="147" t="s">
        <v>36</v>
      </c>
      <c r="V22" s="147"/>
      <c r="W22" s="147" t="s">
        <v>36</v>
      </c>
      <c r="X22" s="147"/>
      <c r="Y22" s="147" t="s">
        <v>36</v>
      </c>
      <c r="Z22" s="147"/>
      <c r="AA22" s="147" t="s">
        <v>36</v>
      </c>
      <c r="AB22" s="147"/>
    </row>
    <row r="23" spans="1:28" s="149" customFormat="1" ht="32.25" customHeight="1" x14ac:dyDescent="0.25">
      <c r="A23" s="150">
        <v>14</v>
      </c>
      <c r="B23" s="133" t="s">
        <v>319</v>
      </c>
      <c r="C23" s="130" t="s">
        <v>36</v>
      </c>
      <c r="D23" s="130"/>
      <c r="E23" s="130" t="s">
        <v>36</v>
      </c>
      <c r="F23" s="130"/>
      <c r="G23" s="130" t="s">
        <v>36</v>
      </c>
      <c r="H23" s="130"/>
      <c r="I23" s="130" t="s">
        <v>36</v>
      </c>
      <c r="J23" s="130"/>
      <c r="K23" s="130" t="s">
        <v>36</v>
      </c>
      <c r="L23" s="130"/>
      <c r="M23" s="130" t="s">
        <v>36</v>
      </c>
      <c r="N23" s="130"/>
      <c r="O23" s="147" t="s">
        <v>36</v>
      </c>
      <c r="P23" s="147"/>
      <c r="Q23" s="147" t="s">
        <v>36</v>
      </c>
      <c r="R23" s="147"/>
      <c r="S23" s="147" t="s">
        <v>36</v>
      </c>
      <c r="T23" s="147"/>
      <c r="U23" s="147" t="s">
        <v>36</v>
      </c>
      <c r="V23" s="147"/>
      <c r="W23" s="147" t="s">
        <v>36</v>
      </c>
      <c r="X23" s="147"/>
      <c r="Y23" s="147" t="s">
        <v>36</v>
      </c>
      <c r="Z23" s="147"/>
      <c r="AA23" s="147" t="s">
        <v>36</v>
      </c>
      <c r="AB23" s="147"/>
    </row>
    <row r="24" spans="1:28" s="149" customFormat="1" ht="37.5" customHeight="1" thickBot="1" x14ac:dyDescent="0.3">
      <c r="A24" s="130">
        <v>15</v>
      </c>
      <c r="B24" s="153" t="s">
        <v>320</v>
      </c>
      <c r="C24" s="130" t="s">
        <v>36</v>
      </c>
      <c r="D24" s="154"/>
      <c r="E24" s="130" t="s">
        <v>36</v>
      </c>
      <c r="F24" s="154"/>
      <c r="G24" s="130" t="s">
        <v>36</v>
      </c>
      <c r="H24" s="154"/>
      <c r="I24" s="130" t="s">
        <v>36</v>
      </c>
      <c r="J24" s="154"/>
      <c r="K24" s="130" t="s">
        <v>36</v>
      </c>
      <c r="L24" s="154"/>
      <c r="M24" s="130" t="s">
        <v>36</v>
      </c>
      <c r="N24" s="154"/>
      <c r="O24" s="147" t="s">
        <v>36</v>
      </c>
      <c r="P24" s="147"/>
      <c r="Q24" s="147" t="s">
        <v>36</v>
      </c>
      <c r="R24" s="147"/>
      <c r="S24" s="147" t="s">
        <v>36</v>
      </c>
      <c r="T24" s="147"/>
      <c r="U24" s="147" t="s">
        <v>36</v>
      </c>
      <c r="V24" s="147"/>
      <c r="W24" s="147" t="s">
        <v>36</v>
      </c>
      <c r="X24" s="147"/>
      <c r="Y24" s="147" t="s">
        <v>36</v>
      </c>
      <c r="Z24" s="147"/>
      <c r="AA24" s="147" t="s">
        <v>36</v>
      </c>
      <c r="AB24" s="147"/>
    </row>
    <row r="25" spans="1:28" s="149" customFormat="1" ht="31.5" customHeight="1" thickBot="1" x14ac:dyDescent="0.3">
      <c r="A25" s="180" t="s">
        <v>38</v>
      </c>
      <c r="B25" s="181"/>
      <c r="C25" s="175" t="s">
        <v>321</v>
      </c>
      <c r="D25" s="175"/>
      <c r="E25" s="175" t="s">
        <v>321</v>
      </c>
      <c r="F25" s="175"/>
      <c r="G25" s="175" t="s">
        <v>321</v>
      </c>
      <c r="H25" s="175"/>
      <c r="I25" s="174" t="s">
        <v>322</v>
      </c>
      <c r="J25" s="174"/>
      <c r="K25" s="175" t="s">
        <v>321</v>
      </c>
      <c r="L25" s="175"/>
      <c r="M25" s="174" t="s">
        <v>322</v>
      </c>
      <c r="N25" s="174"/>
      <c r="O25" s="175" t="s">
        <v>321</v>
      </c>
      <c r="P25" s="175"/>
      <c r="Q25" s="174" t="s">
        <v>322</v>
      </c>
      <c r="R25" s="174"/>
      <c r="S25" s="174" t="s">
        <v>322</v>
      </c>
      <c r="T25" s="174"/>
      <c r="U25" s="175" t="s">
        <v>321</v>
      </c>
      <c r="V25" s="175"/>
      <c r="W25" s="175" t="s">
        <v>323</v>
      </c>
      <c r="X25" s="175"/>
      <c r="Y25" s="174" t="s">
        <v>322</v>
      </c>
      <c r="Z25" s="174"/>
      <c r="AA25" s="175" t="s">
        <v>323</v>
      </c>
      <c r="AB25" s="175"/>
    </row>
    <row r="26" spans="1:28" ht="16.5" x14ac:dyDescent="0.25">
      <c r="A26" s="134"/>
      <c r="B26" s="135"/>
      <c r="C26" s="135"/>
      <c r="D26" s="135"/>
      <c r="E26" s="135"/>
      <c r="F26" s="135"/>
      <c r="G26" s="136"/>
      <c r="H26" s="136"/>
      <c r="I26" s="136"/>
      <c r="J26" s="136"/>
      <c r="K26" s="136"/>
      <c r="L26" s="136"/>
      <c r="M26" s="136"/>
      <c r="N26" s="136"/>
      <c r="O26" s="137"/>
      <c r="P26" s="137"/>
      <c r="Q26" s="137"/>
      <c r="R26" s="137"/>
      <c r="S26" s="137"/>
      <c r="T26" s="137"/>
      <c r="U26" s="137"/>
      <c r="V26" s="137"/>
      <c r="W26" s="137"/>
      <c r="X26" s="137"/>
      <c r="Y26" s="137"/>
      <c r="Z26" s="137"/>
      <c r="AA26" s="137"/>
      <c r="AB26" s="137"/>
    </row>
    <row r="27" spans="1:28" ht="16.5" x14ac:dyDescent="0.25">
      <c r="A27" s="134"/>
      <c r="B27" s="136"/>
      <c r="C27" s="136"/>
      <c r="D27" s="136"/>
      <c r="E27" s="136"/>
      <c r="F27" s="136"/>
      <c r="G27" s="136"/>
      <c r="H27" s="136"/>
      <c r="I27" s="136"/>
      <c r="J27" s="136"/>
      <c r="K27" s="136"/>
      <c r="L27" s="136"/>
      <c r="M27" s="138"/>
      <c r="N27" s="136"/>
      <c r="O27" s="137"/>
      <c r="P27" s="137"/>
      <c r="Q27" s="137"/>
      <c r="R27" s="137"/>
      <c r="S27" s="137"/>
      <c r="T27" s="137"/>
      <c r="U27" s="137"/>
      <c r="V27" s="137"/>
      <c r="W27" s="137"/>
      <c r="X27" s="137"/>
      <c r="Y27" s="137"/>
      <c r="Z27" s="137"/>
      <c r="AA27" s="137"/>
      <c r="AB27" s="137"/>
    </row>
    <row r="28" spans="1:28" ht="16.5" x14ac:dyDescent="0.25">
      <c r="A28" s="134"/>
      <c r="B28" s="135"/>
      <c r="C28" s="135"/>
      <c r="D28" s="135"/>
      <c r="E28" s="135"/>
      <c r="F28" s="135"/>
      <c r="G28" s="135"/>
      <c r="H28" s="135"/>
      <c r="I28" s="135"/>
      <c r="J28" s="135"/>
      <c r="K28" s="135"/>
      <c r="L28" s="135"/>
      <c r="M28" s="135"/>
      <c r="N28" s="136"/>
      <c r="O28" s="137"/>
      <c r="P28" s="137"/>
      <c r="Q28" s="137"/>
      <c r="R28" s="137"/>
      <c r="S28" s="137"/>
      <c r="T28" s="137"/>
      <c r="U28" s="137"/>
      <c r="V28" s="137"/>
      <c r="W28" s="137"/>
      <c r="X28" s="137"/>
      <c r="Y28" s="137"/>
      <c r="Z28" s="137"/>
      <c r="AA28" s="137"/>
      <c r="AB28" s="137"/>
    </row>
    <row r="29" spans="1:28" ht="16.5" x14ac:dyDescent="0.25">
      <c r="A29" s="134"/>
      <c r="B29" s="139"/>
      <c r="C29" s="139"/>
      <c r="D29" s="139"/>
      <c r="E29" s="139"/>
      <c r="F29" s="139"/>
      <c r="G29" s="139"/>
      <c r="H29" s="139"/>
      <c r="I29" s="139"/>
      <c r="J29" s="139"/>
      <c r="K29" s="139"/>
      <c r="L29" s="139"/>
      <c r="M29" s="139"/>
      <c r="N29" s="136"/>
      <c r="O29" s="137"/>
      <c r="P29" s="137"/>
      <c r="Q29" s="137"/>
      <c r="R29" s="137"/>
      <c r="S29" s="137"/>
      <c r="T29" s="137"/>
      <c r="U29" s="137"/>
      <c r="V29" s="137"/>
      <c r="W29" s="137"/>
      <c r="X29" s="137"/>
      <c r="Y29" s="137"/>
      <c r="Z29" s="137"/>
      <c r="AA29" s="137"/>
      <c r="AB29" s="137"/>
    </row>
    <row r="30" spans="1:28" ht="16.5" x14ac:dyDescent="0.3">
      <c r="A30" s="134"/>
      <c r="B30" s="140" t="s">
        <v>41</v>
      </c>
      <c r="C30" s="140"/>
      <c r="D30" s="140"/>
      <c r="E30" s="140" t="s">
        <v>324</v>
      </c>
      <c r="F30" s="140"/>
      <c r="G30" s="140"/>
      <c r="H30" s="140"/>
      <c r="I30" s="140"/>
      <c r="J30" s="140"/>
      <c r="K30" s="140"/>
      <c r="L30" s="140"/>
      <c r="M30" s="136"/>
      <c r="N30" s="136"/>
      <c r="O30" s="137"/>
      <c r="P30" s="137"/>
      <c r="Q30" s="137"/>
      <c r="R30" s="137"/>
      <c r="S30" s="137"/>
      <c r="T30" s="137"/>
      <c r="U30" s="137"/>
      <c r="V30" s="137"/>
      <c r="W30" s="137"/>
      <c r="X30" s="137"/>
      <c r="Y30" s="137"/>
      <c r="Z30" s="137"/>
      <c r="AA30" s="137"/>
      <c r="AB30" s="137"/>
    </row>
    <row r="31" spans="1:28" ht="16.5" x14ac:dyDescent="0.3">
      <c r="A31" s="134"/>
      <c r="B31" s="140" t="s">
        <v>42</v>
      </c>
      <c r="C31" s="140"/>
      <c r="D31" s="140"/>
      <c r="E31" s="140" t="s">
        <v>325</v>
      </c>
      <c r="F31" s="140"/>
      <c r="G31" s="140"/>
      <c r="H31" s="140"/>
      <c r="I31" s="140"/>
      <c r="J31" s="140"/>
      <c r="K31" s="140"/>
      <c r="L31" s="140"/>
      <c r="M31" s="136"/>
      <c r="N31" s="136"/>
      <c r="O31" s="137"/>
      <c r="P31" s="137"/>
      <c r="Q31" s="137"/>
      <c r="R31" s="137"/>
      <c r="S31" s="137"/>
      <c r="T31" s="137"/>
      <c r="U31" s="137"/>
      <c r="V31" s="137"/>
      <c r="W31" s="137"/>
      <c r="X31" s="137"/>
      <c r="Y31" s="137"/>
      <c r="Z31" s="137"/>
      <c r="AA31" s="137"/>
      <c r="AB31" s="137"/>
    </row>
    <row r="32" spans="1:28" ht="16.5" x14ac:dyDescent="0.3">
      <c r="A32" s="134"/>
      <c r="B32" s="140" t="s">
        <v>43</v>
      </c>
      <c r="C32" s="140"/>
      <c r="D32" s="140"/>
      <c r="E32" s="140" t="s">
        <v>326</v>
      </c>
      <c r="F32" s="140"/>
      <c r="G32" s="140"/>
      <c r="H32" s="140"/>
      <c r="I32" s="140"/>
      <c r="J32" s="140"/>
      <c r="K32" s="140"/>
      <c r="L32" s="140"/>
      <c r="M32" s="136"/>
      <c r="N32" s="140"/>
      <c r="O32" s="137"/>
      <c r="P32" s="137"/>
      <c r="Q32" s="137"/>
      <c r="R32" s="137"/>
      <c r="S32" s="137"/>
      <c r="T32" s="137"/>
      <c r="U32" s="137"/>
      <c r="V32" s="137"/>
      <c r="W32" s="137"/>
      <c r="X32" s="137"/>
      <c r="Y32" s="137"/>
      <c r="Z32" s="137"/>
      <c r="AA32" s="137"/>
      <c r="AB32" s="137"/>
    </row>
    <row r="33" spans="1:28" ht="16.5" x14ac:dyDescent="0.3">
      <c r="A33" s="134"/>
      <c r="B33" s="141"/>
      <c r="C33" s="141"/>
      <c r="D33" s="141"/>
      <c r="E33" s="141"/>
      <c r="F33" s="141"/>
      <c r="G33" s="141"/>
      <c r="H33" s="141"/>
      <c r="I33" s="141"/>
      <c r="J33" s="141"/>
      <c r="K33" s="141"/>
      <c r="L33" s="141"/>
      <c r="M33" s="141"/>
      <c r="N33" s="140"/>
      <c r="O33" s="137"/>
      <c r="P33" s="137"/>
      <c r="Q33" s="137"/>
      <c r="R33" s="137"/>
      <c r="S33" s="137"/>
      <c r="T33" s="137"/>
      <c r="U33" s="137"/>
      <c r="V33" s="137"/>
      <c r="W33" s="137"/>
      <c r="X33" s="137"/>
      <c r="Y33" s="137"/>
      <c r="Z33" s="137"/>
      <c r="AA33" s="137"/>
      <c r="AB33" s="137"/>
    </row>
    <row r="34" spans="1:28" ht="15.75" x14ac:dyDescent="0.25">
      <c r="A34" s="142"/>
      <c r="B34" s="143"/>
      <c r="C34" s="143"/>
      <c r="D34" s="143"/>
      <c r="E34" s="143"/>
      <c r="F34" s="143"/>
      <c r="G34" s="143"/>
      <c r="H34" s="143"/>
      <c r="I34" s="143"/>
      <c r="J34" s="143"/>
      <c r="K34" s="143"/>
      <c r="L34" s="143"/>
      <c r="M34" s="143"/>
      <c r="N34" s="144"/>
      <c r="O34" s="137"/>
      <c r="P34" s="137"/>
      <c r="Q34" s="137"/>
      <c r="R34" s="137"/>
      <c r="S34" s="137"/>
      <c r="T34" s="137"/>
      <c r="U34" s="137"/>
      <c r="V34" s="137"/>
      <c r="W34" s="137"/>
      <c r="X34" s="137"/>
      <c r="Y34" s="137"/>
      <c r="Z34" s="137"/>
      <c r="AA34" s="137"/>
      <c r="AB34" s="137"/>
    </row>
    <row r="35" spans="1:28" ht="15.75" x14ac:dyDescent="0.25">
      <c r="A35" s="142"/>
      <c r="B35" s="145"/>
      <c r="C35" s="145"/>
      <c r="D35" s="145"/>
      <c r="E35" s="145"/>
      <c r="F35" s="145"/>
      <c r="G35" s="145"/>
      <c r="H35" s="145"/>
      <c r="I35" s="145"/>
      <c r="J35" s="145"/>
      <c r="K35" s="145"/>
      <c r="L35" s="145"/>
      <c r="M35" s="145"/>
      <c r="N35" s="145"/>
      <c r="O35" s="137"/>
      <c r="P35" s="137"/>
      <c r="Q35" s="137"/>
      <c r="R35" s="137"/>
      <c r="S35" s="137"/>
      <c r="T35" s="137"/>
      <c r="U35" s="137"/>
      <c r="V35" s="137"/>
      <c r="W35" s="137"/>
      <c r="X35" s="137"/>
      <c r="Y35" s="137"/>
      <c r="Z35" s="137"/>
      <c r="AA35" s="137"/>
      <c r="AB35" s="137"/>
    </row>
    <row r="36" spans="1:28" ht="15.75" x14ac:dyDescent="0.25">
      <c r="A36" s="142"/>
      <c r="B36" s="143"/>
      <c r="C36" s="143"/>
      <c r="D36" s="143"/>
      <c r="E36" s="143"/>
      <c r="F36" s="143"/>
      <c r="G36" s="143"/>
      <c r="H36" s="143"/>
      <c r="I36" s="143"/>
      <c r="J36" s="143"/>
      <c r="K36" s="143"/>
      <c r="L36" s="143"/>
      <c r="M36" s="143"/>
      <c r="N36" s="144"/>
      <c r="O36" s="137"/>
      <c r="P36" s="137"/>
      <c r="Q36" s="137"/>
      <c r="R36" s="137"/>
      <c r="S36" s="137"/>
      <c r="T36" s="137"/>
      <c r="U36" s="137"/>
      <c r="V36" s="137"/>
      <c r="W36" s="137"/>
      <c r="X36" s="137"/>
      <c r="Y36" s="137"/>
      <c r="Z36" s="137"/>
      <c r="AA36" s="137"/>
      <c r="AB36" s="137"/>
    </row>
    <row r="37" spans="1:28" ht="15.75" x14ac:dyDescent="0.25">
      <c r="A37" s="142"/>
      <c r="B37" s="143"/>
      <c r="C37" s="143"/>
      <c r="D37" s="143"/>
      <c r="E37" s="143"/>
      <c r="F37" s="143"/>
      <c r="G37" s="143"/>
      <c r="H37" s="143"/>
      <c r="I37" s="143"/>
      <c r="J37" s="143"/>
      <c r="K37" s="143"/>
      <c r="L37" s="143"/>
      <c r="M37" s="143"/>
      <c r="N37" s="144"/>
      <c r="O37" s="137"/>
      <c r="P37" s="137"/>
      <c r="Q37" s="137"/>
      <c r="R37" s="137"/>
      <c r="S37" s="137"/>
      <c r="T37" s="137"/>
      <c r="U37" s="137"/>
      <c r="V37" s="137"/>
      <c r="W37" s="137"/>
      <c r="X37" s="137"/>
      <c r="Y37" s="137"/>
      <c r="Z37" s="137"/>
      <c r="AA37" s="137"/>
      <c r="AB37" s="137"/>
    </row>
  </sheetData>
  <mergeCells count="48">
    <mergeCell ref="A6:A8"/>
    <mergeCell ref="B6:B7"/>
    <mergeCell ref="C6:D6"/>
    <mergeCell ref="E6:F6"/>
    <mergeCell ref="G6:H6"/>
    <mergeCell ref="Q6:R6"/>
    <mergeCell ref="S6:T6"/>
    <mergeCell ref="B1:N1"/>
    <mergeCell ref="B2:N2"/>
    <mergeCell ref="B3:N3"/>
    <mergeCell ref="B4:N4"/>
    <mergeCell ref="B5:N5"/>
    <mergeCell ref="M7:N7"/>
    <mergeCell ref="I6:J6"/>
    <mergeCell ref="K6:L6"/>
    <mergeCell ref="M6:N6"/>
    <mergeCell ref="O6:P6"/>
    <mergeCell ref="C7:D7"/>
    <mergeCell ref="E7:F7"/>
    <mergeCell ref="G7:H7"/>
    <mergeCell ref="I7:J7"/>
    <mergeCell ref="K7:L7"/>
    <mergeCell ref="Y7:Z7"/>
    <mergeCell ref="U6:V6"/>
    <mergeCell ref="W6:X6"/>
    <mergeCell ref="Y6:Z6"/>
    <mergeCell ref="AA6:AB6"/>
    <mergeCell ref="AA25:AB25"/>
    <mergeCell ref="AA7:AB7"/>
    <mergeCell ref="B9:AB9"/>
    <mergeCell ref="A25:B25"/>
    <mergeCell ref="C25:D25"/>
    <mergeCell ref="E25:F25"/>
    <mergeCell ref="G25:H25"/>
    <mergeCell ref="I25:J25"/>
    <mergeCell ref="K25:L25"/>
    <mergeCell ref="M25:N25"/>
    <mergeCell ref="O25:P25"/>
    <mergeCell ref="O7:P7"/>
    <mergeCell ref="Q7:R7"/>
    <mergeCell ref="S7:T7"/>
    <mergeCell ref="U7:V7"/>
    <mergeCell ref="W7:X7"/>
    <mergeCell ref="Q25:R25"/>
    <mergeCell ref="S25:T25"/>
    <mergeCell ref="U25:V25"/>
    <mergeCell ref="W25:X25"/>
    <mergeCell ref="Y25:Z25"/>
  </mergeCells>
  <conditionalFormatting sqref="N21:N23 M10:N12 M15:N20 N13:N14">
    <cfRule type="cellIs" dxfId="472" priority="44" operator="equal">
      <formula>"NO"</formula>
    </cfRule>
  </conditionalFormatting>
  <conditionalFormatting sqref="M25:N25">
    <cfRule type="cellIs" dxfId="471" priority="43" operator="equal">
      <formula>"NO HABIL"</formula>
    </cfRule>
  </conditionalFormatting>
  <conditionalFormatting sqref="M21:M24">
    <cfRule type="cellIs" dxfId="470" priority="42" operator="equal">
      <formula>"NO"</formula>
    </cfRule>
  </conditionalFormatting>
  <conditionalFormatting sqref="C10:D19 C24 C21:D23">
    <cfRule type="cellIs" dxfId="469" priority="41" operator="equal">
      <formula>"NO"</formula>
    </cfRule>
  </conditionalFormatting>
  <conditionalFormatting sqref="C25:D25">
    <cfRule type="cellIs" dxfId="468" priority="40" operator="equal">
      <formula>"NO HABIL"</formula>
    </cfRule>
  </conditionalFormatting>
  <conditionalFormatting sqref="E10:F12 F21:F23 E21:E24 E15:F19 F13:F14">
    <cfRule type="cellIs" dxfId="467" priority="39" operator="equal">
      <formula>"NO"</formula>
    </cfRule>
  </conditionalFormatting>
  <conditionalFormatting sqref="G10:H12 H22:H23 G21:H21 G15:H19 H13:H14">
    <cfRule type="cellIs" dxfId="466" priority="38" operator="equal">
      <formula>"NO"</formula>
    </cfRule>
  </conditionalFormatting>
  <conditionalFormatting sqref="G22:G24">
    <cfRule type="cellIs" dxfId="465" priority="37" operator="equal">
      <formula>"NO"</formula>
    </cfRule>
  </conditionalFormatting>
  <conditionalFormatting sqref="I10:J12 J21:J23 I20 I15:J19 J13:J14">
    <cfRule type="cellIs" dxfId="464" priority="36" operator="equal">
      <formula>"NO"</formula>
    </cfRule>
  </conditionalFormatting>
  <conditionalFormatting sqref="I21:I24">
    <cfRule type="cellIs" dxfId="463" priority="35" operator="equal">
      <formula>"NO"</formula>
    </cfRule>
  </conditionalFormatting>
  <conditionalFormatting sqref="K10:L12 L22:L23 K15:L21 L13:L14 M12">
    <cfRule type="cellIs" dxfId="462" priority="34" operator="equal">
      <formula>"NO"</formula>
    </cfRule>
  </conditionalFormatting>
  <conditionalFormatting sqref="K22:K24">
    <cfRule type="cellIs" dxfId="461" priority="33" operator="equal">
      <formula>"NO"</formula>
    </cfRule>
  </conditionalFormatting>
  <conditionalFormatting sqref="W11:X11">
    <cfRule type="cellIs" dxfId="460" priority="14" operator="equal">
      <formula>"NO"</formula>
    </cfRule>
  </conditionalFormatting>
  <conditionalFormatting sqref="U13:U14">
    <cfRule type="cellIs" dxfId="459" priority="19" operator="equal">
      <formula>"NO"</formula>
    </cfRule>
  </conditionalFormatting>
  <conditionalFormatting sqref="J20">
    <cfRule type="cellIs" dxfId="458" priority="32" operator="equal">
      <formula>"NO"</formula>
    </cfRule>
  </conditionalFormatting>
  <conditionalFormatting sqref="W13:W14">
    <cfRule type="cellIs" dxfId="457" priority="18" operator="equal">
      <formula>"NO"</formula>
    </cfRule>
  </conditionalFormatting>
  <conditionalFormatting sqref="Y13:Y14">
    <cfRule type="cellIs" dxfId="456" priority="17" operator="equal">
      <formula>"NO"</formula>
    </cfRule>
  </conditionalFormatting>
  <conditionalFormatting sqref="AA13:AA14">
    <cfRule type="cellIs" dxfId="455" priority="16" operator="equal">
      <formula>"NO"</formula>
    </cfRule>
  </conditionalFormatting>
  <conditionalFormatting sqref="E20:F20">
    <cfRule type="cellIs" dxfId="454" priority="31" operator="equal">
      <formula>"NO"</formula>
    </cfRule>
  </conditionalFormatting>
  <conditionalFormatting sqref="G20:H20">
    <cfRule type="cellIs" dxfId="453" priority="30" operator="equal">
      <formula>"NO"</formula>
    </cfRule>
  </conditionalFormatting>
  <conditionalFormatting sqref="W20:X20">
    <cfRule type="cellIs" dxfId="452" priority="29" operator="equal">
      <formula>"NO"</formula>
    </cfRule>
  </conditionalFormatting>
  <conditionalFormatting sqref="AA20:AB20">
    <cfRule type="cellIs" dxfId="451" priority="28" operator="equal">
      <formula>"NO"</formula>
    </cfRule>
  </conditionalFormatting>
  <conditionalFormatting sqref="U20:V20">
    <cfRule type="cellIs" dxfId="450" priority="27" operator="equal">
      <formula>"NO"</formula>
    </cfRule>
  </conditionalFormatting>
  <conditionalFormatting sqref="E13:E14">
    <cfRule type="cellIs" dxfId="449" priority="26" operator="equal">
      <formula>"NO"</formula>
    </cfRule>
  </conditionalFormatting>
  <conditionalFormatting sqref="G13:G14">
    <cfRule type="cellIs" dxfId="448" priority="25" operator="equal">
      <formula>"NO"</formula>
    </cfRule>
  </conditionalFormatting>
  <conditionalFormatting sqref="I13:I14">
    <cfRule type="cellIs" dxfId="447" priority="24" operator="equal">
      <formula>"NO"</formula>
    </cfRule>
  </conditionalFormatting>
  <conditionalFormatting sqref="K13:K14">
    <cfRule type="cellIs" dxfId="446" priority="23" operator="equal">
      <formula>"NO"</formula>
    </cfRule>
  </conditionalFormatting>
  <conditionalFormatting sqref="M13:M14">
    <cfRule type="cellIs" dxfId="445" priority="22" operator="equal">
      <formula>"NO"</formula>
    </cfRule>
  </conditionalFormatting>
  <conditionalFormatting sqref="Q13:Q14">
    <cfRule type="cellIs" dxfId="444" priority="21" operator="equal">
      <formula>"NO"</formula>
    </cfRule>
  </conditionalFormatting>
  <conditionalFormatting sqref="S13:S14">
    <cfRule type="cellIs" dxfId="443" priority="20" operator="equal">
      <formula>"NO"</formula>
    </cfRule>
  </conditionalFormatting>
  <conditionalFormatting sqref="O10:P13">
    <cfRule type="cellIs" dxfId="442" priority="15" operator="equal">
      <formula>"NO"</formula>
    </cfRule>
  </conditionalFormatting>
  <conditionalFormatting sqref="AA11:AB11">
    <cfRule type="cellIs" dxfId="441" priority="13" operator="equal">
      <formula>"NO"</formula>
    </cfRule>
  </conditionalFormatting>
  <conditionalFormatting sqref="O25:P25">
    <cfRule type="cellIs" dxfId="440" priority="12" operator="equal">
      <formula>"NO HABIL"</formula>
    </cfRule>
  </conditionalFormatting>
  <conditionalFormatting sqref="Q25:R25">
    <cfRule type="cellIs" dxfId="439" priority="11" operator="equal">
      <formula>"NO HABIL"</formula>
    </cfRule>
  </conditionalFormatting>
  <conditionalFormatting sqref="S25:T25">
    <cfRule type="cellIs" dxfId="438" priority="10" operator="equal">
      <formula>"NO HABIL"</formula>
    </cfRule>
  </conditionalFormatting>
  <conditionalFormatting sqref="U25:V25">
    <cfRule type="cellIs" dxfId="437" priority="9" operator="equal">
      <formula>"NO HABIL"</formula>
    </cfRule>
  </conditionalFormatting>
  <conditionalFormatting sqref="W25:X25">
    <cfRule type="cellIs" dxfId="436" priority="8" operator="equal">
      <formula>"NO HABIL"</formula>
    </cfRule>
  </conditionalFormatting>
  <conditionalFormatting sqref="Y25:Z25">
    <cfRule type="cellIs" dxfId="435" priority="7" operator="equal">
      <formula>"NO HABIL"</formula>
    </cfRule>
  </conditionalFormatting>
  <conditionalFormatting sqref="AA25:AB25">
    <cfRule type="cellIs" dxfId="434" priority="6" operator="equal">
      <formula>"NO HABIL"</formula>
    </cfRule>
  </conditionalFormatting>
  <conditionalFormatting sqref="E25:F25">
    <cfRule type="cellIs" dxfId="433" priority="5" operator="equal">
      <formula>"NO HABIL"</formula>
    </cfRule>
  </conditionalFormatting>
  <conditionalFormatting sqref="G25:H25">
    <cfRule type="cellIs" dxfId="432" priority="4" operator="equal">
      <formula>"NO HABIL"</formula>
    </cfRule>
  </conditionalFormatting>
  <conditionalFormatting sqref="K25:L25">
    <cfRule type="cellIs" dxfId="431" priority="3" operator="equal">
      <formula>"NO HABIL"</formula>
    </cfRule>
  </conditionalFormatting>
  <conditionalFormatting sqref="C20:D20">
    <cfRule type="cellIs" dxfId="430" priority="2" operator="equal">
      <formula>"NO"</formula>
    </cfRule>
  </conditionalFormatting>
  <conditionalFormatting sqref="I25:J25">
    <cfRule type="cellIs" dxfId="429" priority="1" operator="equal">
      <formula>"NO HABIL"</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topLeftCell="A4" workbookViewId="0">
      <selection activeCell="D24" sqref="D24"/>
    </sheetView>
  </sheetViews>
  <sheetFormatPr baseColWidth="10" defaultRowHeight="15" x14ac:dyDescent="0.25"/>
  <cols>
    <col min="2" max="2" width="36.42578125" customWidth="1"/>
    <col min="4" max="4" width="15.28515625" customWidth="1"/>
    <col min="6" max="6" width="15" customWidth="1"/>
    <col min="8" max="8" width="15.42578125" customWidth="1"/>
    <col min="10" max="10" width="16" customWidth="1"/>
    <col min="12" max="12" width="15.42578125" customWidth="1"/>
    <col min="14" max="14" width="16.5703125" customWidth="1"/>
    <col min="16" max="16" width="16" customWidth="1"/>
    <col min="18" max="18" width="14.42578125" customWidth="1"/>
    <col min="20" max="20" width="13.42578125" customWidth="1"/>
    <col min="22" max="22" width="15" customWidth="1"/>
    <col min="24" max="24" width="15.42578125" customWidth="1"/>
    <col min="26" max="26" width="15" customWidth="1"/>
    <col min="28" max="28" width="15.85546875" customWidth="1"/>
  </cols>
  <sheetData>
    <row r="1" spans="1:28" ht="15.75" x14ac:dyDescent="0.25">
      <c r="A1" s="155" t="s">
        <v>327</v>
      </c>
      <c r="B1" s="40"/>
      <c r="C1" s="40"/>
      <c r="D1" s="40"/>
      <c r="E1" s="40"/>
      <c r="F1" s="40"/>
      <c r="G1" s="40"/>
      <c r="H1" s="40"/>
      <c r="I1" s="40"/>
      <c r="J1" s="40"/>
      <c r="K1" s="40"/>
      <c r="L1" s="40"/>
      <c r="M1" s="40"/>
      <c r="N1" s="40"/>
      <c r="O1" s="40"/>
      <c r="P1" s="40"/>
      <c r="Q1" s="40"/>
      <c r="R1" s="40"/>
      <c r="S1" s="40"/>
      <c r="T1" s="40"/>
      <c r="U1" s="40"/>
      <c r="V1" s="40"/>
      <c r="W1" s="40"/>
      <c r="X1" s="40"/>
      <c r="Y1" s="40"/>
      <c r="Z1" s="40"/>
      <c r="AA1" s="40"/>
      <c r="AB1" s="40"/>
    </row>
    <row r="2" spans="1:28" ht="15.75" x14ac:dyDescent="0.25">
      <c r="A2" s="155" t="s">
        <v>328</v>
      </c>
      <c r="B2" s="40"/>
      <c r="C2" s="40"/>
      <c r="D2" s="40"/>
      <c r="E2" s="40"/>
      <c r="F2" s="40"/>
      <c r="G2" s="40"/>
      <c r="H2" s="40"/>
      <c r="I2" s="40"/>
      <c r="J2" s="40"/>
      <c r="K2" s="40"/>
      <c r="L2" s="40"/>
      <c r="M2" s="40"/>
      <c r="N2" s="40"/>
      <c r="O2" s="40"/>
      <c r="P2" s="40"/>
      <c r="Q2" s="40"/>
      <c r="R2" s="40"/>
      <c r="S2" s="40"/>
      <c r="T2" s="40"/>
      <c r="U2" s="40"/>
      <c r="V2" s="40"/>
      <c r="W2" s="40"/>
      <c r="X2" s="40"/>
      <c r="Y2" s="40"/>
      <c r="Z2" s="40"/>
      <c r="AA2" s="40"/>
      <c r="AB2" s="40"/>
    </row>
    <row r="3" spans="1:28" x14ac:dyDescent="0.25">
      <c r="A3" s="42"/>
      <c r="B3" s="42"/>
      <c r="C3" s="42"/>
      <c r="D3" s="155"/>
      <c r="E3" s="42"/>
      <c r="F3" s="42"/>
      <c r="G3" s="42"/>
      <c r="H3" s="42"/>
      <c r="I3" s="42"/>
      <c r="J3" s="42"/>
      <c r="K3" s="42"/>
      <c r="L3" s="42"/>
      <c r="M3" s="42"/>
      <c r="N3" s="42"/>
      <c r="O3" s="42"/>
      <c r="P3" s="42"/>
      <c r="Q3" s="42"/>
      <c r="R3" s="42"/>
      <c r="S3" s="42"/>
      <c r="T3" s="42"/>
      <c r="U3" s="42"/>
      <c r="V3" s="42"/>
      <c r="W3" s="42"/>
      <c r="X3" s="42"/>
      <c r="Y3" s="42"/>
      <c r="Z3" s="42"/>
      <c r="AA3" s="42"/>
      <c r="AB3" s="42"/>
    </row>
    <row r="4" spans="1:28" ht="15.75" x14ac:dyDescent="0.25">
      <c r="A4" s="155" t="s">
        <v>209</v>
      </c>
      <c r="B4" s="40"/>
      <c r="C4" s="40"/>
      <c r="D4" s="40"/>
      <c r="E4" s="40"/>
      <c r="F4" s="40"/>
      <c r="G4" s="40"/>
      <c r="H4" s="40"/>
      <c r="I4" s="40"/>
      <c r="J4" s="40"/>
      <c r="K4" s="40"/>
      <c r="L4" s="40"/>
      <c r="M4" s="40"/>
      <c r="N4" s="40"/>
      <c r="O4" s="40"/>
      <c r="P4" s="40"/>
      <c r="Q4" s="40"/>
      <c r="R4" s="40"/>
      <c r="S4" s="40"/>
      <c r="T4" s="40"/>
      <c r="U4" s="40"/>
      <c r="V4" s="40"/>
      <c r="W4" s="40"/>
      <c r="X4" s="40"/>
      <c r="Y4" s="40"/>
      <c r="Z4" s="40"/>
      <c r="AA4" s="40"/>
      <c r="AB4" s="40"/>
    </row>
    <row r="5" spans="1:28" ht="15.75" x14ac:dyDescent="0.25">
      <c r="A5" s="155" t="s">
        <v>329</v>
      </c>
      <c r="B5" s="40"/>
      <c r="C5" s="40"/>
      <c r="D5" s="40"/>
      <c r="E5" s="40"/>
      <c r="F5" s="40"/>
      <c r="G5" s="40"/>
      <c r="H5" s="40"/>
      <c r="I5" s="40"/>
      <c r="J5" s="40"/>
      <c r="K5" s="40"/>
      <c r="L5" s="40"/>
      <c r="M5" s="40"/>
      <c r="N5" s="40"/>
      <c r="O5" s="40"/>
      <c r="P5" s="40"/>
      <c r="Q5" s="40"/>
      <c r="R5" s="40"/>
      <c r="S5" s="40"/>
      <c r="T5" s="40"/>
      <c r="U5" s="40"/>
      <c r="V5" s="40"/>
      <c r="W5" s="40"/>
      <c r="X5" s="40"/>
      <c r="Y5" s="40"/>
      <c r="Z5" s="40"/>
      <c r="AA5" s="40"/>
      <c r="AB5" s="40"/>
    </row>
    <row r="6" spans="1:28" x14ac:dyDescent="0.25">
      <c r="A6" s="42"/>
      <c r="B6" s="42"/>
      <c r="C6" s="42"/>
      <c r="D6" s="155"/>
      <c r="E6" s="42"/>
      <c r="F6" s="42"/>
      <c r="G6" s="42"/>
      <c r="H6" s="42"/>
      <c r="I6" s="42"/>
      <c r="J6" s="42"/>
      <c r="K6" s="42"/>
      <c r="L6" s="42"/>
      <c r="M6" s="42"/>
      <c r="N6" s="42"/>
      <c r="O6" s="42"/>
      <c r="P6" s="42"/>
      <c r="Q6" s="42"/>
      <c r="R6" s="42"/>
      <c r="S6" s="42"/>
      <c r="T6" s="42"/>
      <c r="U6" s="42"/>
      <c r="V6" s="42"/>
      <c r="W6" s="42"/>
      <c r="X6" s="42"/>
      <c r="Y6" s="42"/>
      <c r="Z6" s="42"/>
      <c r="AA6" s="42"/>
      <c r="AB6" s="42"/>
    </row>
    <row r="7" spans="1:28" ht="41.25" customHeight="1" x14ac:dyDescent="0.25">
      <c r="A7" s="193" t="s">
        <v>210</v>
      </c>
      <c r="B7" s="193"/>
      <c r="C7" s="193"/>
      <c r="D7" s="193"/>
      <c r="E7" s="193"/>
      <c r="F7" s="193"/>
      <c r="G7" s="193"/>
      <c r="H7" s="193"/>
      <c r="I7" s="193"/>
      <c r="J7" s="193"/>
      <c r="K7" s="193"/>
      <c r="L7" s="193"/>
      <c r="M7" s="193"/>
      <c r="O7" s="156"/>
      <c r="Q7" s="156"/>
      <c r="S7" s="156"/>
      <c r="U7" s="156"/>
      <c r="W7" s="156"/>
      <c r="Y7" s="156"/>
      <c r="AA7" s="156"/>
    </row>
    <row r="8" spans="1:28" x14ac:dyDescent="0.25">
      <c r="A8" s="157"/>
      <c r="B8" s="158"/>
      <c r="C8" s="159"/>
      <c r="D8" s="159"/>
      <c r="E8" s="158"/>
      <c r="F8" s="158"/>
      <c r="G8" s="158"/>
      <c r="H8" s="158"/>
      <c r="I8" s="158"/>
      <c r="J8" s="158"/>
      <c r="K8" s="158"/>
      <c r="L8" s="158"/>
      <c r="M8" s="158"/>
      <c r="N8" s="158"/>
      <c r="O8" s="158"/>
      <c r="P8" s="158"/>
      <c r="Q8" s="158"/>
      <c r="R8" s="158"/>
      <c r="S8" s="158"/>
      <c r="T8" s="158"/>
      <c r="U8" s="158"/>
      <c r="V8" s="158"/>
      <c r="W8" s="158"/>
      <c r="X8" s="158"/>
      <c r="Y8" s="158"/>
      <c r="Z8" s="158"/>
      <c r="AA8" s="158"/>
      <c r="AB8" s="158"/>
    </row>
    <row r="9" spans="1:28" ht="15.75" x14ac:dyDescent="0.25">
      <c r="A9" s="160"/>
      <c r="B9" s="161"/>
      <c r="C9" s="197">
        <v>1</v>
      </c>
      <c r="D9" s="197"/>
      <c r="E9" s="197">
        <v>2</v>
      </c>
      <c r="F9" s="197"/>
      <c r="G9" s="197">
        <v>3</v>
      </c>
      <c r="H9" s="197"/>
      <c r="I9" s="197">
        <v>4</v>
      </c>
      <c r="J9" s="197"/>
      <c r="K9" s="197">
        <v>5</v>
      </c>
      <c r="L9" s="197"/>
      <c r="M9" s="197">
        <v>6</v>
      </c>
      <c r="N9" s="197"/>
      <c r="O9" s="197">
        <v>7</v>
      </c>
      <c r="P9" s="197"/>
      <c r="Q9" s="197">
        <v>8</v>
      </c>
      <c r="R9" s="197"/>
      <c r="S9" s="197">
        <v>9</v>
      </c>
      <c r="T9" s="197"/>
      <c r="U9" s="197">
        <v>10</v>
      </c>
      <c r="V9" s="197"/>
      <c r="W9" s="197">
        <v>11</v>
      </c>
      <c r="X9" s="197"/>
      <c r="Y9" s="197">
        <v>12</v>
      </c>
      <c r="Z9" s="197"/>
      <c r="AA9" s="197">
        <v>13</v>
      </c>
      <c r="AB9" s="197"/>
    </row>
    <row r="10" spans="1:28" ht="15.75" x14ac:dyDescent="0.25">
      <c r="A10" s="198" t="s">
        <v>0</v>
      </c>
      <c r="B10" s="200" t="s">
        <v>32</v>
      </c>
      <c r="C10" s="194" t="s">
        <v>280</v>
      </c>
      <c r="D10" s="194"/>
      <c r="E10" s="194" t="s">
        <v>330</v>
      </c>
      <c r="F10" s="194"/>
      <c r="G10" s="194" t="s">
        <v>331</v>
      </c>
      <c r="H10" s="194"/>
      <c r="I10" s="194" t="s">
        <v>283</v>
      </c>
      <c r="J10" s="194"/>
      <c r="K10" s="194" t="s">
        <v>332</v>
      </c>
      <c r="L10" s="194"/>
      <c r="M10" s="194" t="s">
        <v>285</v>
      </c>
      <c r="N10" s="194"/>
      <c r="O10" s="194" t="s">
        <v>286</v>
      </c>
      <c r="P10" s="194"/>
      <c r="Q10" s="194" t="s">
        <v>333</v>
      </c>
      <c r="R10" s="194"/>
      <c r="S10" s="194" t="s">
        <v>334</v>
      </c>
      <c r="T10" s="194"/>
      <c r="U10" s="194" t="s">
        <v>335</v>
      </c>
      <c r="V10" s="194"/>
      <c r="W10" s="194" t="s">
        <v>336</v>
      </c>
      <c r="X10" s="194"/>
      <c r="Y10" s="194" t="s">
        <v>337</v>
      </c>
      <c r="Z10" s="194"/>
      <c r="AA10" s="194" t="s">
        <v>338</v>
      </c>
      <c r="AB10" s="194"/>
    </row>
    <row r="11" spans="1:28" ht="25.5" x14ac:dyDescent="0.25">
      <c r="A11" s="199"/>
      <c r="B11" s="201"/>
      <c r="C11" s="122" t="s">
        <v>33</v>
      </c>
      <c r="D11" s="93" t="s">
        <v>34</v>
      </c>
      <c r="E11" s="122" t="s">
        <v>33</v>
      </c>
      <c r="F11" s="93" t="s">
        <v>34</v>
      </c>
      <c r="G11" s="122" t="s">
        <v>33</v>
      </c>
      <c r="H11" s="93" t="s">
        <v>34</v>
      </c>
      <c r="I11" s="122" t="s">
        <v>33</v>
      </c>
      <c r="J11" s="93" t="s">
        <v>34</v>
      </c>
      <c r="K11" s="122" t="s">
        <v>33</v>
      </c>
      <c r="L11" s="93" t="s">
        <v>34</v>
      </c>
      <c r="M11" s="122" t="s">
        <v>33</v>
      </c>
      <c r="N11" s="93" t="s">
        <v>34</v>
      </c>
      <c r="O11" s="122" t="s">
        <v>33</v>
      </c>
      <c r="P11" s="93" t="s">
        <v>34</v>
      </c>
      <c r="Q11" s="122" t="s">
        <v>33</v>
      </c>
      <c r="R11" s="93" t="s">
        <v>34</v>
      </c>
      <c r="S11" s="122" t="s">
        <v>33</v>
      </c>
      <c r="T11" s="93" t="s">
        <v>34</v>
      </c>
      <c r="U11" s="122" t="s">
        <v>33</v>
      </c>
      <c r="V11" s="93" t="s">
        <v>34</v>
      </c>
      <c r="W11" s="122" t="s">
        <v>33</v>
      </c>
      <c r="X11" s="93" t="s">
        <v>34</v>
      </c>
      <c r="Y11" s="122" t="s">
        <v>33</v>
      </c>
      <c r="Z11" s="93" t="s">
        <v>34</v>
      </c>
      <c r="AA11" s="122" t="s">
        <v>33</v>
      </c>
      <c r="AB11" s="93" t="s">
        <v>34</v>
      </c>
    </row>
    <row r="12" spans="1:28" ht="18.75" customHeight="1" x14ac:dyDescent="0.25">
      <c r="A12" s="162" t="s">
        <v>339</v>
      </c>
      <c r="B12" s="163" t="s">
        <v>340</v>
      </c>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row>
    <row r="13" spans="1:28" ht="26.25" customHeight="1" x14ac:dyDescent="0.25">
      <c r="A13" s="165"/>
      <c r="B13" s="166" t="s">
        <v>341</v>
      </c>
      <c r="C13" s="93" t="s">
        <v>36</v>
      </c>
      <c r="D13" s="167" t="s">
        <v>342</v>
      </c>
      <c r="E13" s="93" t="s">
        <v>36</v>
      </c>
      <c r="F13" s="167" t="s">
        <v>342</v>
      </c>
      <c r="G13" s="93" t="s">
        <v>36</v>
      </c>
      <c r="H13" s="167" t="s">
        <v>342</v>
      </c>
      <c r="I13" s="93" t="s">
        <v>36</v>
      </c>
      <c r="J13" s="167" t="s">
        <v>342</v>
      </c>
      <c r="K13" s="93" t="s">
        <v>36</v>
      </c>
      <c r="L13" s="167" t="s">
        <v>342</v>
      </c>
      <c r="M13" s="93" t="s">
        <v>36</v>
      </c>
      <c r="N13" s="167" t="s">
        <v>342</v>
      </c>
      <c r="O13" s="93" t="s">
        <v>36</v>
      </c>
      <c r="P13" s="167" t="s">
        <v>342</v>
      </c>
      <c r="Q13" s="93" t="s">
        <v>36</v>
      </c>
      <c r="R13" s="167" t="s">
        <v>342</v>
      </c>
      <c r="S13" s="93" t="s">
        <v>36</v>
      </c>
      <c r="T13" s="167" t="s">
        <v>342</v>
      </c>
      <c r="U13" s="93" t="s">
        <v>36</v>
      </c>
      <c r="V13" s="167" t="s">
        <v>342</v>
      </c>
      <c r="W13" s="93" t="s">
        <v>36</v>
      </c>
      <c r="X13" s="167" t="s">
        <v>342</v>
      </c>
      <c r="Y13" s="93" t="s">
        <v>36</v>
      </c>
      <c r="Z13" s="167" t="s">
        <v>342</v>
      </c>
      <c r="AA13" s="93" t="s">
        <v>36</v>
      </c>
      <c r="AB13" s="167" t="s">
        <v>342</v>
      </c>
    </row>
    <row r="14" spans="1:28" ht="26.25" customHeight="1" x14ac:dyDescent="0.25">
      <c r="A14" s="165"/>
      <c r="B14" s="168" t="s">
        <v>343</v>
      </c>
      <c r="C14" s="93" t="s">
        <v>36</v>
      </c>
      <c r="D14" s="167" t="s">
        <v>342</v>
      </c>
      <c r="E14" s="93" t="s">
        <v>36</v>
      </c>
      <c r="F14" s="167" t="s">
        <v>342</v>
      </c>
      <c r="G14" s="93" t="s">
        <v>36</v>
      </c>
      <c r="H14" s="167" t="s">
        <v>342</v>
      </c>
      <c r="I14" s="93" t="s">
        <v>36</v>
      </c>
      <c r="J14" s="167" t="s">
        <v>342</v>
      </c>
      <c r="K14" s="93" t="s">
        <v>36</v>
      </c>
      <c r="L14" s="167" t="s">
        <v>342</v>
      </c>
      <c r="M14" s="93" t="s">
        <v>36</v>
      </c>
      <c r="N14" s="167" t="s">
        <v>342</v>
      </c>
      <c r="O14" s="93" t="s">
        <v>36</v>
      </c>
      <c r="P14" s="167" t="s">
        <v>342</v>
      </c>
      <c r="Q14" s="93" t="s">
        <v>36</v>
      </c>
      <c r="R14" s="167" t="s">
        <v>342</v>
      </c>
      <c r="S14" s="93" t="s">
        <v>36</v>
      </c>
      <c r="T14" s="167" t="s">
        <v>342</v>
      </c>
      <c r="U14" s="93" t="s">
        <v>36</v>
      </c>
      <c r="V14" s="167" t="s">
        <v>342</v>
      </c>
      <c r="W14" s="93" t="s">
        <v>36</v>
      </c>
      <c r="X14" s="167" t="s">
        <v>342</v>
      </c>
      <c r="Y14" s="93" t="s">
        <v>36</v>
      </c>
      <c r="Z14" s="167" t="s">
        <v>342</v>
      </c>
      <c r="AA14" s="93" t="s">
        <v>36</v>
      </c>
      <c r="AB14" s="167" t="s">
        <v>342</v>
      </c>
    </row>
    <row r="15" spans="1:28" ht="27" customHeight="1" x14ac:dyDescent="0.25">
      <c r="A15" s="165"/>
      <c r="B15" s="168" t="s">
        <v>344</v>
      </c>
      <c r="C15" s="93" t="s">
        <v>36</v>
      </c>
      <c r="D15" s="167" t="s">
        <v>342</v>
      </c>
      <c r="E15" s="93" t="s">
        <v>36</v>
      </c>
      <c r="F15" s="167" t="s">
        <v>342</v>
      </c>
      <c r="G15" s="93" t="s">
        <v>36</v>
      </c>
      <c r="H15" s="167" t="s">
        <v>342</v>
      </c>
      <c r="I15" s="93" t="s">
        <v>36</v>
      </c>
      <c r="J15" s="167" t="s">
        <v>342</v>
      </c>
      <c r="K15" s="93" t="s">
        <v>36</v>
      </c>
      <c r="L15" s="167" t="s">
        <v>342</v>
      </c>
      <c r="M15" s="93" t="s">
        <v>36</v>
      </c>
      <c r="N15" s="167" t="s">
        <v>342</v>
      </c>
      <c r="O15" s="93" t="s">
        <v>36</v>
      </c>
      <c r="P15" s="167" t="s">
        <v>342</v>
      </c>
      <c r="Q15" s="93" t="s">
        <v>36</v>
      </c>
      <c r="R15" s="167" t="s">
        <v>342</v>
      </c>
      <c r="S15" s="93" t="s">
        <v>36</v>
      </c>
      <c r="T15" s="167" t="s">
        <v>342</v>
      </c>
      <c r="U15" s="93" t="s">
        <v>36</v>
      </c>
      <c r="V15" s="167" t="s">
        <v>342</v>
      </c>
      <c r="W15" s="93" t="s">
        <v>36</v>
      </c>
      <c r="X15" s="167" t="s">
        <v>342</v>
      </c>
      <c r="Y15" s="93" t="s">
        <v>36</v>
      </c>
      <c r="Z15" s="167" t="s">
        <v>342</v>
      </c>
      <c r="AA15" s="93" t="s">
        <v>36</v>
      </c>
      <c r="AB15" s="167" t="s">
        <v>342</v>
      </c>
    </row>
    <row r="16" spans="1:28" ht="28.5" customHeight="1" x14ac:dyDescent="0.25">
      <c r="A16" s="126"/>
      <c r="B16" s="168" t="s">
        <v>345</v>
      </c>
      <c r="C16" s="93" t="s">
        <v>36</v>
      </c>
      <c r="D16" s="167" t="s">
        <v>342</v>
      </c>
      <c r="E16" s="93" t="s">
        <v>36</v>
      </c>
      <c r="F16" s="167" t="s">
        <v>342</v>
      </c>
      <c r="G16" s="93" t="s">
        <v>36</v>
      </c>
      <c r="H16" s="167" t="s">
        <v>342</v>
      </c>
      <c r="I16" s="93" t="s">
        <v>36</v>
      </c>
      <c r="J16" s="167" t="s">
        <v>342</v>
      </c>
      <c r="K16" s="93" t="s">
        <v>36</v>
      </c>
      <c r="L16" s="167" t="s">
        <v>342</v>
      </c>
      <c r="M16" s="93" t="s">
        <v>36</v>
      </c>
      <c r="N16" s="167" t="s">
        <v>342</v>
      </c>
      <c r="O16" s="93" t="s">
        <v>36</v>
      </c>
      <c r="P16" s="167" t="s">
        <v>342</v>
      </c>
      <c r="Q16" s="93" t="s">
        <v>36</v>
      </c>
      <c r="R16" s="167" t="s">
        <v>342</v>
      </c>
      <c r="S16" s="93" t="s">
        <v>36</v>
      </c>
      <c r="T16" s="167" t="s">
        <v>342</v>
      </c>
      <c r="U16" s="93" t="s">
        <v>36</v>
      </c>
      <c r="V16" s="167" t="s">
        <v>342</v>
      </c>
      <c r="W16" s="93" t="s">
        <v>36</v>
      </c>
      <c r="X16" s="167" t="s">
        <v>342</v>
      </c>
      <c r="Y16" s="93" t="s">
        <v>36</v>
      </c>
      <c r="Z16" s="167" t="s">
        <v>342</v>
      </c>
      <c r="AA16" s="93" t="s">
        <v>36</v>
      </c>
      <c r="AB16" s="167" t="s">
        <v>342</v>
      </c>
    </row>
    <row r="17" spans="1:28" ht="26.25" customHeight="1" x14ac:dyDescent="0.25">
      <c r="A17" s="126"/>
      <c r="B17" s="168" t="s">
        <v>346</v>
      </c>
      <c r="C17" s="93" t="s">
        <v>36</v>
      </c>
      <c r="D17" s="167" t="s">
        <v>342</v>
      </c>
      <c r="E17" s="93" t="s">
        <v>36</v>
      </c>
      <c r="F17" s="167" t="s">
        <v>342</v>
      </c>
      <c r="G17" s="93" t="s">
        <v>36</v>
      </c>
      <c r="H17" s="167" t="s">
        <v>342</v>
      </c>
      <c r="I17" s="93" t="s">
        <v>36</v>
      </c>
      <c r="J17" s="167" t="s">
        <v>342</v>
      </c>
      <c r="K17" s="93" t="s">
        <v>36</v>
      </c>
      <c r="L17" s="167" t="s">
        <v>342</v>
      </c>
      <c r="M17" s="93" t="s">
        <v>36</v>
      </c>
      <c r="N17" s="167" t="s">
        <v>342</v>
      </c>
      <c r="O17" s="93" t="s">
        <v>36</v>
      </c>
      <c r="P17" s="167" t="s">
        <v>342</v>
      </c>
      <c r="Q17" s="93" t="s">
        <v>36</v>
      </c>
      <c r="R17" s="167" t="s">
        <v>342</v>
      </c>
      <c r="S17" s="93" t="s">
        <v>36</v>
      </c>
      <c r="T17" s="167" t="s">
        <v>342</v>
      </c>
      <c r="U17" s="93" t="s">
        <v>36</v>
      </c>
      <c r="V17" s="167" t="s">
        <v>342</v>
      </c>
      <c r="W17" s="93" t="s">
        <v>36</v>
      </c>
      <c r="X17" s="167" t="s">
        <v>342</v>
      </c>
      <c r="Y17" s="93" t="s">
        <v>36</v>
      </c>
      <c r="Z17" s="167" t="s">
        <v>342</v>
      </c>
      <c r="AA17" s="93" t="s">
        <v>36</v>
      </c>
      <c r="AB17" s="167" t="s">
        <v>342</v>
      </c>
    </row>
    <row r="18" spans="1:28" ht="28.5" customHeight="1" x14ac:dyDescent="0.25">
      <c r="A18" s="126"/>
      <c r="B18" s="168" t="s">
        <v>347</v>
      </c>
      <c r="C18" s="93" t="s">
        <v>36</v>
      </c>
      <c r="D18" s="167" t="s">
        <v>342</v>
      </c>
      <c r="E18" s="93" t="s">
        <v>36</v>
      </c>
      <c r="F18" s="167" t="s">
        <v>342</v>
      </c>
      <c r="G18" s="93" t="s">
        <v>36</v>
      </c>
      <c r="H18" s="167" t="s">
        <v>342</v>
      </c>
      <c r="I18" s="93" t="s">
        <v>36</v>
      </c>
      <c r="J18" s="167" t="s">
        <v>342</v>
      </c>
      <c r="K18" s="93" t="s">
        <v>36</v>
      </c>
      <c r="L18" s="167" t="s">
        <v>342</v>
      </c>
      <c r="M18" s="93" t="s">
        <v>36</v>
      </c>
      <c r="N18" s="167" t="s">
        <v>342</v>
      </c>
      <c r="O18" s="93" t="s">
        <v>36</v>
      </c>
      <c r="P18" s="167" t="s">
        <v>342</v>
      </c>
      <c r="Q18" s="93" t="s">
        <v>36</v>
      </c>
      <c r="R18" s="167" t="s">
        <v>342</v>
      </c>
      <c r="S18" s="93" t="s">
        <v>36</v>
      </c>
      <c r="T18" s="167" t="s">
        <v>342</v>
      </c>
      <c r="U18" s="93" t="s">
        <v>36</v>
      </c>
      <c r="V18" s="167" t="s">
        <v>342</v>
      </c>
      <c r="W18" s="93" t="s">
        <v>36</v>
      </c>
      <c r="X18" s="167" t="s">
        <v>342</v>
      </c>
      <c r="Y18" s="93" t="s">
        <v>36</v>
      </c>
      <c r="Z18" s="167" t="s">
        <v>342</v>
      </c>
      <c r="AA18" s="93" t="s">
        <v>36</v>
      </c>
      <c r="AB18" s="167" t="s">
        <v>342</v>
      </c>
    </row>
    <row r="19" spans="1:28" ht="15.75" thickBot="1" x14ac:dyDescent="0.3">
      <c r="A19" s="169"/>
      <c r="B19" s="170"/>
      <c r="C19" s="93"/>
      <c r="D19" s="171"/>
      <c r="E19" s="93"/>
      <c r="F19" s="171"/>
      <c r="G19" s="93"/>
      <c r="H19" s="171"/>
      <c r="I19" s="93"/>
      <c r="J19" s="171"/>
      <c r="K19" s="93"/>
      <c r="L19" s="171"/>
      <c r="M19" s="93"/>
      <c r="N19" s="171"/>
      <c r="O19" s="93"/>
      <c r="P19" s="171"/>
      <c r="Q19" s="93"/>
      <c r="R19" s="171"/>
      <c r="S19" s="93"/>
      <c r="T19" s="171"/>
      <c r="U19" s="93"/>
      <c r="V19" s="171"/>
      <c r="W19" s="93"/>
      <c r="X19" s="171"/>
      <c r="Y19" s="93"/>
      <c r="Z19" s="171"/>
      <c r="AA19" s="93"/>
      <c r="AB19" s="171"/>
    </row>
    <row r="20" spans="1:28" ht="16.5" thickBot="1" x14ac:dyDescent="0.3">
      <c r="A20" s="195" t="s">
        <v>38</v>
      </c>
      <c r="B20" s="196"/>
      <c r="C20" s="191" t="s">
        <v>273</v>
      </c>
      <c r="D20" s="192"/>
      <c r="E20" s="191" t="s">
        <v>273</v>
      </c>
      <c r="F20" s="192"/>
      <c r="G20" s="191" t="s">
        <v>273</v>
      </c>
      <c r="H20" s="192"/>
      <c r="I20" s="191" t="s">
        <v>273</v>
      </c>
      <c r="J20" s="192"/>
      <c r="K20" s="191" t="s">
        <v>273</v>
      </c>
      <c r="L20" s="192"/>
      <c r="M20" s="191" t="s">
        <v>273</v>
      </c>
      <c r="N20" s="192"/>
      <c r="O20" s="191" t="s">
        <v>273</v>
      </c>
      <c r="P20" s="192"/>
      <c r="Q20" s="191" t="s">
        <v>273</v>
      </c>
      <c r="R20" s="192"/>
      <c r="S20" s="191" t="s">
        <v>273</v>
      </c>
      <c r="T20" s="192"/>
      <c r="U20" s="191" t="s">
        <v>273</v>
      </c>
      <c r="V20" s="192"/>
      <c r="W20" s="191" t="s">
        <v>273</v>
      </c>
      <c r="X20" s="192"/>
      <c r="Y20" s="191" t="s">
        <v>273</v>
      </c>
      <c r="Z20" s="192"/>
      <c r="AA20" s="191" t="s">
        <v>273</v>
      </c>
      <c r="AB20" s="192"/>
    </row>
    <row r="21" spans="1:28" x14ac:dyDescent="0.25">
      <c r="A21" s="49"/>
      <c r="B21" s="50"/>
      <c r="C21" s="51"/>
      <c r="D21" s="51"/>
      <c r="E21" s="50"/>
      <c r="F21" s="50"/>
      <c r="G21" s="50"/>
      <c r="H21" s="50"/>
      <c r="I21" s="50"/>
      <c r="J21" s="50"/>
      <c r="K21" s="50"/>
      <c r="L21" s="50"/>
      <c r="M21" s="50"/>
      <c r="N21" s="50"/>
      <c r="O21" s="50"/>
      <c r="P21" s="50"/>
      <c r="Q21" s="50"/>
      <c r="R21" s="50"/>
      <c r="S21" s="50"/>
      <c r="T21" s="50"/>
      <c r="U21" s="50"/>
      <c r="V21" s="50"/>
      <c r="W21" s="50"/>
      <c r="X21" s="50"/>
      <c r="Y21" s="50"/>
      <c r="Z21" s="50"/>
      <c r="AA21" s="50"/>
      <c r="AB21" s="50"/>
    </row>
    <row r="22" spans="1:28" ht="15.75" x14ac:dyDescent="0.25">
      <c r="A22" s="49"/>
      <c r="B22" s="43" t="s">
        <v>39</v>
      </c>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row>
    <row r="23" spans="1:28" x14ac:dyDescent="0.25">
      <c r="A23" s="49"/>
      <c r="B23" s="50"/>
      <c r="C23" s="51"/>
      <c r="D23" s="51"/>
      <c r="E23" s="173"/>
      <c r="F23" s="50"/>
      <c r="G23" s="173"/>
      <c r="H23" s="50"/>
      <c r="I23" s="173"/>
      <c r="J23" s="50"/>
      <c r="K23" s="173"/>
      <c r="L23" s="50"/>
      <c r="M23" s="173"/>
      <c r="N23" s="50"/>
      <c r="O23" s="173"/>
      <c r="P23" s="50"/>
      <c r="Q23" s="173"/>
      <c r="R23" s="50"/>
      <c r="S23" s="173"/>
      <c r="T23" s="50"/>
      <c r="U23" s="173"/>
      <c r="V23" s="50"/>
      <c r="W23" s="173"/>
      <c r="X23" s="50"/>
      <c r="Y23" s="173"/>
      <c r="Z23" s="50"/>
      <c r="AA23" s="173"/>
      <c r="AB23" s="50"/>
    </row>
    <row r="24" spans="1:28" ht="15.75" x14ac:dyDescent="0.25">
      <c r="A24" s="49"/>
      <c r="B24" s="50"/>
      <c r="C24" s="52"/>
      <c r="D24" s="51"/>
      <c r="E24" s="50"/>
      <c r="F24" s="50"/>
      <c r="G24" s="50"/>
      <c r="H24" s="50"/>
      <c r="I24" s="50"/>
      <c r="J24" s="50"/>
      <c r="K24" s="50"/>
      <c r="L24" s="50"/>
      <c r="M24" s="50"/>
      <c r="N24" s="50"/>
      <c r="O24" s="50"/>
      <c r="P24" s="50"/>
      <c r="Q24" s="50"/>
      <c r="R24" s="50"/>
      <c r="S24" s="50"/>
      <c r="T24" s="50"/>
      <c r="U24" s="50"/>
      <c r="V24" s="50"/>
      <c r="W24" s="50"/>
      <c r="X24" s="50"/>
      <c r="Y24" s="50"/>
      <c r="Z24" s="50"/>
      <c r="AA24" s="50"/>
      <c r="AB24" s="50"/>
    </row>
    <row r="25" spans="1:28" ht="15.75" x14ac:dyDescent="0.25">
      <c r="A25" s="49"/>
      <c r="B25" s="53" t="s">
        <v>348</v>
      </c>
      <c r="C25" s="52"/>
      <c r="D25" s="51"/>
      <c r="E25" s="50"/>
      <c r="F25" s="50"/>
      <c r="G25" s="50"/>
      <c r="H25" s="50"/>
      <c r="I25" s="50"/>
      <c r="J25" s="50"/>
      <c r="K25" s="50"/>
      <c r="L25" s="50"/>
      <c r="M25" s="50"/>
      <c r="N25" s="50"/>
      <c r="O25" s="50"/>
      <c r="P25" s="50"/>
      <c r="Q25" s="50"/>
      <c r="R25" s="50"/>
      <c r="S25" s="50"/>
      <c r="T25" s="50"/>
      <c r="U25" s="50"/>
      <c r="V25" s="50"/>
      <c r="W25" s="50"/>
      <c r="X25" s="50"/>
      <c r="Y25" s="50"/>
      <c r="Z25" s="50"/>
      <c r="AA25" s="50"/>
      <c r="AB25" s="50"/>
    </row>
    <row r="26" spans="1:28" ht="15.75" x14ac:dyDescent="0.25">
      <c r="A26" s="49"/>
      <c r="B26" s="54" t="s">
        <v>349</v>
      </c>
      <c r="C26" s="52"/>
      <c r="D26" s="51"/>
      <c r="E26" s="50"/>
      <c r="F26" s="50"/>
      <c r="G26" s="50"/>
      <c r="H26" s="50"/>
      <c r="I26" s="50"/>
      <c r="J26" s="50"/>
      <c r="K26" s="50"/>
      <c r="L26" s="50"/>
      <c r="M26" s="50"/>
      <c r="N26" s="50"/>
      <c r="O26" s="50"/>
      <c r="P26" s="50"/>
      <c r="Q26" s="50"/>
      <c r="R26" s="50"/>
      <c r="S26" s="50"/>
      <c r="T26" s="50"/>
      <c r="U26" s="50"/>
      <c r="V26" s="50"/>
      <c r="W26" s="50"/>
      <c r="X26" s="50"/>
      <c r="Y26" s="50"/>
      <c r="Z26" s="50"/>
      <c r="AA26" s="50"/>
      <c r="AB26" s="50"/>
    </row>
  </sheetData>
  <mergeCells count="43">
    <mergeCell ref="W9:X9"/>
    <mergeCell ref="C9:D9"/>
    <mergeCell ref="E9:F9"/>
    <mergeCell ref="G9:H9"/>
    <mergeCell ref="I9:J9"/>
    <mergeCell ref="K9:L9"/>
    <mergeCell ref="Y10:Z10"/>
    <mergeCell ref="Y9:Z9"/>
    <mergeCell ref="AA9:AB9"/>
    <mergeCell ref="A10:A11"/>
    <mergeCell ref="B10:B11"/>
    <mergeCell ref="C10:D10"/>
    <mergeCell ref="E10:F10"/>
    <mergeCell ref="G10:H10"/>
    <mergeCell ref="I10:J10"/>
    <mergeCell ref="K10:L10"/>
    <mergeCell ref="M10:N10"/>
    <mergeCell ref="M9:N9"/>
    <mergeCell ref="O9:P9"/>
    <mergeCell ref="Q9:R9"/>
    <mergeCell ref="S9:T9"/>
    <mergeCell ref="U9:V9"/>
    <mergeCell ref="A7:M7"/>
    <mergeCell ref="AA10:AB10"/>
    <mergeCell ref="A20:B20"/>
    <mergeCell ref="C20:D20"/>
    <mergeCell ref="E20:F20"/>
    <mergeCell ref="G20:H20"/>
    <mergeCell ref="I20:J20"/>
    <mergeCell ref="K20:L20"/>
    <mergeCell ref="M20:N20"/>
    <mergeCell ref="O20:P20"/>
    <mergeCell ref="Q20:R20"/>
    <mergeCell ref="O10:P10"/>
    <mergeCell ref="Q10:R10"/>
    <mergeCell ref="S10:T10"/>
    <mergeCell ref="U10:V10"/>
    <mergeCell ref="W10:X10"/>
    <mergeCell ref="S20:T20"/>
    <mergeCell ref="U20:V20"/>
    <mergeCell ref="W20:X20"/>
    <mergeCell ref="Y20:Z20"/>
    <mergeCell ref="AA20:AB20"/>
  </mergeCells>
  <conditionalFormatting sqref="C20:D20">
    <cfRule type="cellIs" dxfId="428" priority="52" operator="equal">
      <formula>"NO HABIL"</formula>
    </cfRule>
  </conditionalFormatting>
  <conditionalFormatting sqref="C13:D14 C15:C16">
    <cfRule type="cellIs" dxfId="427" priority="51" operator="equal">
      <formula>"NO"</formula>
    </cfRule>
  </conditionalFormatting>
  <conditionalFormatting sqref="C17:C18">
    <cfRule type="cellIs" dxfId="426" priority="50" operator="equal">
      <formula>"NO"</formula>
    </cfRule>
  </conditionalFormatting>
  <conditionalFormatting sqref="D15:D18">
    <cfRule type="cellIs" dxfId="425" priority="49" operator="equal">
      <formula>"NO"</formula>
    </cfRule>
  </conditionalFormatting>
  <conditionalFormatting sqref="E20:F20">
    <cfRule type="cellIs" dxfId="424" priority="48" operator="equal">
      <formula>"NO HABIL"</formula>
    </cfRule>
  </conditionalFormatting>
  <conditionalFormatting sqref="E13:F14 E15:E16">
    <cfRule type="cellIs" dxfId="423" priority="47" operator="equal">
      <formula>"NO"</formula>
    </cfRule>
  </conditionalFormatting>
  <conditionalFormatting sqref="E17:E18">
    <cfRule type="cellIs" dxfId="422" priority="46" operator="equal">
      <formula>"NO"</formula>
    </cfRule>
  </conditionalFormatting>
  <conditionalFormatting sqref="F15:F18">
    <cfRule type="cellIs" dxfId="421" priority="45" operator="equal">
      <formula>"NO"</formula>
    </cfRule>
  </conditionalFormatting>
  <conditionalFormatting sqref="G20:H20">
    <cfRule type="cellIs" dxfId="420" priority="44" operator="equal">
      <formula>"NO HABIL"</formula>
    </cfRule>
  </conditionalFormatting>
  <conditionalFormatting sqref="G13:H14 G15:G16">
    <cfRule type="cellIs" dxfId="419" priority="43" operator="equal">
      <formula>"NO"</formula>
    </cfRule>
  </conditionalFormatting>
  <conditionalFormatting sqref="G17:G18">
    <cfRule type="cellIs" dxfId="418" priority="42" operator="equal">
      <formula>"NO"</formula>
    </cfRule>
  </conditionalFormatting>
  <conditionalFormatting sqref="H15:H18">
    <cfRule type="cellIs" dxfId="417" priority="41" operator="equal">
      <formula>"NO"</formula>
    </cfRule>
  </conditionalFormatting>
  <conditionalFormatting sqref="I20:J20">
    <cfRule type="cellIs" dxfId="416" priority="40" operator="equal">
      <formula>"NO HABIL"</formula>
    </cfRule>
  </conditionalFormatting>
  <conditionalFormatting sqref="I13:J14 I15:I16">
    <cfRule type="cellIs" dxfId="415" priority="39" operator="equal">
      <formula>"NO"</formula>
    </cfRule>
  </conditionalFormatting>
  <conditionalFormatting sqref="I17:I18">
    <cfRule type="cellIs" dxfId="414" priority="38" operator="equal">
      <formula>"NO"</formula>
    </cfRule>
  </conditionalFormatting>
  <conditionalFormatting sqref="J15:J18">
    <cfRule type="cellIs" dxfId="413" priority="37" operator="equal">
      <formula>"NO"</formula>
    </cfRule>
  </conditionalFormatting>
  <conditionalFormatting sqref="K20:L20">
    <cfRule type="cellIs" dxfId="412" priority="36" operator="equal">
      <formula>"NO HABIL"</formula>
    </cfRule>
  </conditionalFormatting>
  <conditionalFormatting sqref="K13:L14 K15:K16">
    <cfRule type="cellIs" dxfId="411" priority="35" operator="equal">
      <formula>"NO"</formula>
    </cfRule>
  </conditionalFormatting>
  <conditionalFormatting sqref="K17:K18">
    <cfRule type="cellIs" dxfId="410" priority="34" operator="equal">
      <formula>"NO"</formula>
    </cfRule>
  </conditionalFormatting>
  <conditionalFormatting sqref="L15:L18">
    <cfRule type="cellIs" dxfId="409" priority="33" operator="equal">
      <formula>"NO"</formula>
    </cfRule>
  </conditionalFormatting>
  <conditionalFormatting sqref="M20:N20">
    <cfRule type="cellIs" dxfId="408" priority="32" operator="equal">
      <formula>"NO HABIL"</formula>
    </cfRule>
  </conditionalFormatting>
  <conditionalFormatting sqref="M13:N14 M15:M16">
    <cfRule type="cellIs" dxfId="407" priority="31" operator="equal">
      <formula>"NO"</formula>
    </cfRule>
  </conditionalFormatting>
  <conditionalFormatting sqref="M17:M18">
    <cfRule type="cellIs" dxfId="406" priority="30" operator="equal">
      <formula>"NO"</formula>
    </cfRule>
  </conditionalFormatting>
  <conditionalFormatting sqref="N15:N18">
    <cfRule type="cellIs" dxfId="405" priority="29" operator="equal">
      <formula>"NO"</formula>
    </cfRule>
  </conditionalFormatting>
  <conditionalFormatting sqref="O20:P20">
    <cfRule type="cellIs" dxfId="404" priority="28" operator="equal">
      <formula>"NO HABIL"</formula>
    </cfRule>
  </conditionalFormatting>
  <conditionalFormatting sqref="O13:P14 O15:O16">
    <cfRule type="cellIs" dxfId="403" priority="27" operator="equal">
      <formula>"NO"</formula>
    </cfRule>
  </conditionalFormatting>
  <conditionalFormatting sqref="O17:O18">
    <cfRule type="cellIs" dxfId="402" priority="26" operator="equal">
      <formula>"NO"</formula>
    </cfRule>
  </conditionalFormatting>
  <conditionalFormatting sqref="P15:P18">
    <cfRule type="cellIs" dxfId="401" priority="25" operator="equal">
      <formula>"NO"</formula>
    </cfRule>
  </conditionalFormatting>
  <conditionalFormatting sqref="Q20:R20">
    <cfRule type="cellIs" dxfId="400" priority="24" operator="equal">
      <formula>"NO HABIL"</formula>
    </cfRule>
  </conditionalFormatting>
  <conditionalFormatting sqref="Q13:R14 Q15:Q16">
    <cfRule type="cellIs" dxfId="399" priority="23" operator="equal">
      <formula>"NO"</formula>
    </cfRule>
  </conditionalFormatting>
  <conditionalFormatting sqref="Q17:Q18">
    <cfRule type="cellIs" dxfId="398" priority="22" operator="equal">
      <formula>"NO"</formula>
    </cfRule>
  </conditionalFormatting>
  <conditionalFormatting sqref="R15:R18">
    <cfRule type="cellIs" dxfId="397" priority="21" operator="equal">
      <formula>"NO"</formula>
    </cfRule>
  </conditionalFormatting>
  <conditionalFormatting sqref="S20:T20">
    <cfRule type="cellIs" dxfId="396" priority="20" operator="equal">
      <formula>"NO HABIL"</formula>
    </cfRule>
  </conditionalFormatting>
  <conditionalFormatting sqref="S13:T14 S15:S16">
    <cfRule type="cellIs" dxfId="395" priority="19" operator="equal">
      <formula>"NO"</formula>
    </cfRule>
  </conditionalFormatting>
  <conditionalFormatting sqref="S17:S18">
    <cfRule type="cellIs" dxfId="394" priority="18" operator="equal">
      <formula>"NO"</formula>
    </cfRule>
  </conditionalFormatting>
  <conditionalFormatting sqref="T15:T18">
    <cfRule type="cellIs" dxfId="393" priority="17" operator="equal">
      <formula>"NO"</formula>
    </cfRule>
  </conditionalFormatting>
  <conditionalFormatting sqref="U20:V20">
    <cfRule type="cellIs" dxfId="392" priority="16" operator="equal">
      <formula>"NO HABIL"</formula>
    </cfRule>
  </conditionalFormatting>
  <conditionalFormatting sqref="U13:V14 U15:U16">
    <cfRule type="cellIs" dxfId="391" priority="15" operator="equal">
      <formula>"NO"</formula>
    </cfRule>
  </conditionalFormatting>
  <conditionalFormatting sqref="U17:U18">
    <cfRule type="cellIs" dxfId="390" priority="14" operator="equal">
      <formula>"NO"</formula>
    </cfRule>
  </conditionalFormatting>
  <conditionalFormatting sqref="V15:V18">
    <cfRule type="cellIs" dxfId="389" priority="13" operator="equal">
      <formula>"NO"</formula>
    </cfRule>
  </conditionalFormatting>
  <conditionalFormatting sqref="W20:X20">
    <cfRule type="cellIs" dxfId="388" priority="12" operator="equal">
      <formula>"NO HABIL"</formula>
    </cfRule>
  </conditionalFormatting>
  <conditionalFormatting sqref="W13:X14 W15:W16">
    <cfRule type="cellIs" dxfId="387" priority="11" operator="equal">
      <formula>"NO"</formula>
    </cfRule>
  </conditionalFormatting>
  <conditionalFormatting sqref="W17:W18">
    <cfRule type="cellIs" dxfId="386" priority="10" operator="equal">
      <formula>"NO"</formula>
    </cfRule>
  </conditionalFormatting>
  <conditionalFormatting sqref="X15:X18">
    <cfRule type="cellIs" dxfId="385" priority="9" operator="equal">
      <formula>"NO"</formula>
    </cfRule>
  </conditionalFormatting>
  <conditionalFormatting sqref="Y20:Z20">
    <cfRule type="cellIs" dxfId="384" priority="8" operator="equal">
      <formula>"NO HABIL"</formula>
    </cfRule>
  </conditionalFormatting>
  <conditionalFormatting sqref="Y13:Z14 Y15:Y16">
    <cfRule type="cellIs" dxfId="383" priority="7" operator="equal">
      <formula>"NO"</formula>
    </cfRule>
  </conditionalFormatting>
  <conditionalFormatting sqref="Y17:Y18">
    <cfRule type="cellIs" dxfId="382" priority="6" operator="equal">
      <formula>"NO"</formula>
    </cfRule>
  </conditionalFormatting>
  <conditionalFormatting sqref="Z15:Z18">
    <cfRule type="cellIs" dxfId="381" priority="5" operator="equal">
      <formula>"NO"</formula>
    </cfRule>
  </conditionalFormatting>
  <conditionalFormatting sqref="AA20:AB20">
    <cfRule type="cellIs" dxfId="380" priority="4" operator="equal">
      <formula>"NO HABIL"</formula>
    </cfRule>
  </conditionalFormatting>
  <conditionalFormatting sqref="AA13:AB14 AA15:AA16">
    <cfRule type="cellIs" dxfId="379" priority="3" operator="equal">
      <formula>"NO"</formula>
    </cfRule>
  </conditionalFormatting>
  <conditionalFormatting sqref="AA17:AA18">
    <cfRule type="cellIs" dxfId="378" priority="2" operator="equal">
      <formula>"NO"</formula>
    </cfRule>
  </conditionalFormatting>
  <conditionalFormatting sqref="AB15:AB18">
    <cfRule type="cellIs" dxfId="377" priority="1" operator="equal">
      <formula>"NO"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D51"/>
  <sheetViews>
    <sheetView view="pageBreakPreview" topLeftCell="A13" zoomScale="70" zoomScaleNormal="80" zoomScaleSheetLayoutView="70" zoomScalePageLayoutView="70" workbookViewId="0">
      <selection activeCell="A17" sqref="A17:A21"/>
    </sheetView>
  </sheetViews>
  <sheetFormatPr baseColWidth="10" defaultColWidth="11.42578125" defaultRowHeight="12.75" x14ac:dyDescent="0.2"/>
  <cols>
    <col min="1" max="1" width="10.42578125" style="49" customWidth="1"/>
    <col min="2" max="2" width="77" style="50" customWidth="1"/>
    <col min="3" max="3" width="15.7109375" style="51" customWidth="1"/>
    <col min="4" max="4" width="30.7109375" style="51" customWidth="1"/>
    <col min="5" max="5" width="15.7109375" style="50" customWidth="1"/>
    <col min="6" max="6" width="30.7109375" style="50" customWidth="1"/>
    <col min="7" max="7" width="15.7109375" style="50" customWidth="1"/>
    <col min="8" max="8" width="30.7109375" style="50" customWidth="1"/>
    <col min="9" max="9" width="15.7109375" style="50" customWidth="1"/>
    <col min="10" max="10" width="30.7109375" style="50" customWidth="1"/>
    <col min="11" max="11" width="15.7109375" style="50" customWidth="1"/>
    <col min="12" max="12" width="30.7109375" style="50" customWidth="1"/>
    <col min="13" max="13" width="15.7109375" style="50" customWidth="1"/>
    <col min="14" max="14" width="30.7109375" style="50" customWidth="1"/>
    <col min="15" max="15" width="15.7109375" style="50" customWidth="1"/>
    <col min="16" max="16" width="30.7109375" style="50" customWidth="1"/>
    <col min="17" max="17" width="15.7109375" style="50" customWidth="1"/>
    <col min="18" max="18" width="30.7109375" style="50" customWidth="1"/>
    <col min="19" max="19" width="15.7109375" style="50" customWidth="1"/>
    <col min="20" max="20" width="30.7109375" style="50" customWidth="1"/>
    <col min="21" max="21" width="15.7109375" style="50" customWidth="1"/>
    <col min="22" max="22" width="30.7109375" style="50" customWidth="1"/>
    <col min="23" max="23" width="15.7109375" style="50" customWidth="1"/>
    <col min="24" max="24" width="30.7109375" style="50" customWidth="1"/>
    <col min="25" max="25" width="15.7109375" style="50" customWidth="1"/>
    <col min="26" max="26" width="30.7109375" style="50" customWidth="1"/>
    <col min="27" max="27" width="15.7109375" style="50" customWidth="1"/>
    <col min="28" max="28" width="30.7109375" style="50" customWidth="1"/>
    <col min="29" max="29" width="16.28515625" style="46" bestFit="1" customWidth="1"/>
    <col min="30" max="30" width="11.42578125" style="46"/>
    <col min="31" max="31" width="16.28515625" style="46" bestFit="1" customWidth="1"/>
    <col min="32" max="16384" width="11.42578125" style="46"/>
  </cols>
  <sheetData>
    <row r="1" spans="1:28" s="41" customFormat="1" ht="17.25" customHeight="1" x14ac:dyDescent="0.25">
      <c r="A1" s="40" t="s">
        <v>29</v>
      </c>
      <c r="B1" s="40"/>
      <c r="C1" s="40"/>
      <c r="D1" s="40"/>
      <c r="E1" s="40"/>
      <c r="F1" s="40"/>
      <c r="G1" s="40"/>
      <c r="H1" s="40"/>
      <c r="I1" s="40"/>
      <c r="J1" s="40"/>
      <c r="K1" s="40"/>
      <c r="L1" s="40"/>
      <c r="M1" s="40"/>
      <c r="N1" s="40"/>
      <c r="O1" s="40"/>
      <c r="P1" s="40"/>
      <c r="Q1" s="40"/>
      <c r="R1" s="40"/>
      <c r="S1" s="40"/>
      <c r="T1" s="40"/>
      <c r="U1" s="40"/>
      <c r="V1" s="40"/>
      <c r="W1" s="40"/>
      <c r="X1" s="40"/>
      <c r="Y1" s="40"/>
      <c r="Z1" s="40"/>
      <c r="AA1" s="40"/>
      <c r="AB1" s="40"/>
    </row>
    <row r="2" spans="1:28" s="41" customFormat="1" ht="17.25" customHeight="1" x14ac:dyDescent="0.25">
      <c r="A2" s="40" t="s">
        <v>30</v>
      </c>
      <c r="B2" s="40"/>
      <c r="C2" s="40"/>
      <c r="D2" s="40"/>
      <c r="E2" s="40"/>
      <c r="F2" s="40"/>
      <c r="G2" s="40"/>
      <c r="H2" s="40"/>
      <c r="I2" s="40"/>
      <c r="J2" s="40"/>
      <c r="K2" s="40"/>
      <c r="L2" s="40"/>
      <c r="M2" s="40"/>
      <c r="N2" s="40"/>
      <c r="O2" s="40"/>
      <c r="P2" s="40"/>
      <c r="Q2" s="40"/>
      <c r="R2" s="40"/>
      <c r="S2" s="40"/>
      <c r="T2" s="40"/>
      <c r="U2" s="40"/>
      <c r="V2" s="40"/>
      <c r="W2" s="40"/>
      <c r="X2" s="40"/>
      <c r="Y2" s="40"/>
      <c r="Z2" s="40"/>
      <c r="AA2" s="40"/>
      <c r="AB2" s="40"/>
    </row>
    <row r="3" spans="1:28" s="41" customFormat="1" ht="8.25" customHeight="1" x14ac:dyDescent="0.2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row>
    <row r="4" spans="1:28" s="41" customFormat="1" ht="17.25" customHeight="1" x14ac:dyDescent="0.25">
      <c r="A4" s="40" t="s">
        <v>209</v>
      </c>
      <c r="B4" s="40"/>
      <c r="C4" s="40"/>
      <c r="D4" s="40"/>
      <c r="E4" s="40"/>
      <c r="F4" s="40"/>
      <c r="G4" s="40"/>
      <c r="H4" s="40"/>
      <c r="I4" s="40"/>
      <c r="J4" s="40"/>
      <c r="K4" s="40"/>
      <c r="L4" s="40"/>
      <c r="M4" s="40"/>
      <c r="N4" s="40"/>
      <c r="O4" s="40"/>
      <c r="P4" s="40"/>
      <c r="Q4" s="40"/>
      <c r="R4" s="40"/>
      <c r="S4" s="40"/>
      <c r="T4" s="40"/>
      <c r="U4" s="40"/>
      <c r="V4" s="40"/>
      <c r="W4" s="40"/>
      <c r="X4" s="40"/>
      <c r="Y4" s="40"/>
      <c r="Z4" s="40"/>
      <c r="AA4" s="40"/>
      <c r="AB4" s="40"/>
    </row>
    <row r="5" spans="1:28" s="41" customFormat="1" ht="16.5" customHeight="1" x14ac:dyDescent="0.25">
      <c r="A5" s="40" t="s">
        <v>45</v>
      </c>
      <c r="B5" s="40"/>
      <c r="C5" s="40"/>
      <c r="D5" s="40"/>
      <c r="E5" s="40"/>
      <c r="F5" s="40"/>
      <c r="G5" s="40"/>
      <c r="H5" s="40"/>
      <c r="I5" s="40"/>
      <c r="J5" s="40"/>
      <c r="K5" s="40"/>
      <c r="L5" s="40"/>
      <c r="M5" s="40"/>
      <c r="N5" s="40"/>
      <c r="O5" s="40"/>
      <c r="P5" s="40"/>
      <c r="Q5" s="40"/>
      <c r="R5" s="40"/>
      <c r="S5" s="40"/>
      <c r="T5" s="40"/>
      <c r="U5" s="40"/>
      <c r="V5" s="40"/>
      <c r="W5" s="40"/>
      <c r="X5" s="40"/>
      <c r="Y5" s="40"/>
      <c r="Z5" s="40"/>
      <c r="AA5" s="40"/>
      <c r="AB5" s="40"/>
    </row>
    <row r="6" spans="1:28" s="41" customFormat="1" ht="9.75" customHeight="1" x14ac:dyDescent="0.25">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row>
    <row r="7" spans="1:28" s="41" customFormat="1" ht="63.75" customHeight="1" x14ac:dyDescent="0.25">
      <c r="A7" s="204" t="s">
        <v>210</v>
      </c>
      <c r="B7" s="204"/>
      <c r="C7" s="73"/>
      <c r="D7" s="73"/>
      <c r="E7" s="73"/>
      <c r="F7" s="73"/>
      <c r="G7" s="73"/>
      <c r="H7" s="73"/>
      <c r="I7" s="73"/>
      <c r="J7" s="73"/>
      <c r="K7" s="121"/>
      <c r="L7" s="121"/>
      <c r="M7" s="121"/>
      <c r="N7" s="121"/>
      <c r="O7" s="124"/>
      <c r="P7" s="124"/>
      <c r="Q7" s="125"/>
      <c r="R7" s="125"/>
      <c r="S7" s="125"/>
      <c r="T7" s="125"/>
      <c r="U7" s="124"/>
      <c r="V7" s="124"/>
      <c r="W7" s="125"/>
      <c r="X7" s="125"/>
      <c r="Y7" s="125"/>
      <c r="Z7" s="125"/>
      <c r="AA7" s="125"/>
      <c r="AB7" s="125"/>
    </row>
    <row r="8" spans="1:28" s="41" customFormat="1" ht="15.75" x14ac:dyDescent="0.25">
      <c r="A8" s="44"/>
      <c r="B8" s="44"/>
      <c r="C8" s="45"/>
      <c r="D8" s="45"/>
      <c r="E8" s="45"/>
      <c r="F8" s="45"/>
      <c r="G8" s="45"/>
      <c r="H8" s="45"/>
      <c r="I8" s="45"/>
      <c r="J8" s="45"/>
      <c r="K8" s="45"/>
      <c r="L8" s="45"/>
      <c r="M8" s="45"/>
      <c r="N8" s="45"/>
      <c r="O8" s="45"/>
      <c r="P8" s="45"/>
      <c r="Q8" s="45"/>
      <c r="R8" s="45"/>
      <c r="S8" s="45"/>
      <c r="T8" s="45"/>
      <c r="U8" s="45"/>
      <c r="V8" s="45"/>
      <c r="W8" s="45"/>
      <c r="X8" s="45"/>
      <c r="Y8" s="45"/>
      <c r="Z8" s="45"/>
      <c r="AA8" s="45"/>
      <c r="AB8" s="45"/>
    </row>
    <row r="9" spans="1:28" x14ac:dyDescent="0.2">
      <c r="A9" s="205" t="s">
        <v>0</v>
      </c>
      <c r="B9" s="205" t="s">
        <v>31</v>
      </c>
      <c r="C9" s="202">
        <v>1</v>
      </c>
      <c r="D9" s="202"/>
      <c r="E9" s="202">
        <v>2</v>
      </c>
      <c r="F9" s="202"/>
      <c r="G9" s="202">
        <v>3</v>
      </c>
      <c r="H9" s="202"/>
      <c r="I9" s="202">
        <v>4</v>
      </c>
      <c r="J9" s="202"/>
      <c r="K9" s="202">
        <v>5</v>
      </c>
      <c r="L9" s="202"/>
      <c r="M9" s="202">
        <v>6</v>
      </c>
      <c r="N9" s="202"/>
      <c r="O9" s="202">
        <v>7</v>
      </c>
      <c r="P9" s="202"/>
      <c r="Q9" s="202">
        <v>8</v>
      </c>
      <c r="R9" s="202"/>
      <c r="S9" s="202">
        <v>9</v>
      </c>
      <c r="T9" s="202"/>
      <c r="U9" s="202">
        <v>10</v>
      </c>
      <c r="V9" s="202"/>
      <c r="W9" s="202">
        <v>11</v>
      </c>
      <c r="X9" s="202"/>
      <c r="Y9" s="202">
        <v>12</v>
      </c>
      <c r="Z9" s="202"/>
      <c r="AA9" s="202">
        <v>13</v>
      </c>
      <c r="AB9" s="202"/>
    </row>
    <row r="10" spans="1:28" ht="39.950000000000003" customHeight="1" x14ac:dyDescent="0.2">
      <c r="A10" s="206"/>
      <c r="B10" s="207"/>
      <c r="C10" s="203" t="s">
        <v>216</v>
      </c>
      <c r="D10" s="203"/>
      <c r="E10" s="203" t="s">
        <v>212</v>
      </c>
      <c r="F10" s="203"/>
      <c r="G10" s="203" t="s">
        <v>217</v>
      </c>
      <c r="H10" s="203"/>
      <c r="I10" s="203" t="s">
        <v>221</v>
      </c>
      <c r="J10" s="203"/>
      <c r="K10" s="203" t="s">
        <v>224</v>
      </c>
      <c r="L10" s="203"/>
      <c r="M10" s="203" t="s">
        <v>229</v>
      </c>
      <c r="N10" s="203"/>
      <c r="O10" s="203" t="s">
        <v>234</v>
      </c>
      <c r="P10" s="203"/>
      <c r="Q10" s="203" t="s">
        <v>245</v>
      </c>
      <c r="R10" s="203"/>
      <c r="S10" s="203" t="s">
        <v>248</v>
      </c>
      <c r="T10" s="203"/>
      <c r="U10" s="203" t="s">
        <v>235</v>
      </c>
      <c r="V10" s="203"/>
      <c r="W10" s="203" t="s">
        <v>255</v>
      </c>
      <c r="X10" s="203"/>
      <c r="Y10" s="203" t="s">
        <v>257</v>
      </c>
      <c r="Z10" s="203"/>
      <c r="AA10" s="203" t="s">
        <v>254</v>
      </c>
      <c r="AB10" s="203"/>
    </row>
    <row r="11" spans="1:28" ht="39.950000000000003" customHeight="1" x14ac:dyDescent="0.2">
      <c r="A11" s="207"/>
      <c r="B11" s="92" t="s">
        <v>32</v>
      </c>
      <c r="C11" s="92" t="s">
        <v>33</v>
      </c>
      <c r="D11" s="93" t="s">
        <v>34</v>
      </c>
      <c r="E11" s="92" t="s">
        <v>33</v>
      </c>
      <c r="F11" s="93" t="s">
        <v>34</v>
      </c>
      <c r="G11" s="92" t="s">
        <v>33</v>
      </c>
      <c r="H11" s="93" t="s">
        <v>34</v>
      </c>
      <c r="I11" s="92" t="s">
        <v>33</v>
      </c>
      <c r="J11" s="93" t="s">
        <v>34</v>
      </c>
      <c r="K11" s="122" t="s">
        <v>33</v>
      </c>
      <c r="L11" s="93" t="s">
        <v>34</v>
      </c>
      <c r="M11" s="122" t="s">
        <v>33</v>
      </c>
      <c r="N11" s="93" t="s">
        <v>34</v>
      </c>
      <c r="O11" s="122" t="s">
        <v>33</v>
      </c>
      <c r="P11" s="93" t="s">
        <v>34</v>
      </c>
      <c r="Q11" s="122" t="s">
        <v>33</v>
      </c>
      <c r="R11" s="93" t="s">
        <v>34</v>
      </c>
      <c r="S11" s="122" t="s">
        <v>33</v>
      </c>
      <c r="T11" s="93" t="s">
        <v>34</v>
      </c>
      <c r="U11" s="122" t="s">
        <v>33</v>
      </c>
      <c r="V11" s="93" t="s">
        <v>34</v>
      </c>
      <c r="W11" s="122" t="s">
        <v>33</v>
      </c>
      <c r="X11" s="93" t="s">
        <v>34</v>
      </c>
      <c r="Y11" s="122" t="s">
        <v>33</v>
      </c>
      <c r="Z11" s="93" t="s">
        <v>34</v>
      </c>
      <c r="AA11" s="122" t="s">
        <v>33</v>
      </c>
      <c r="AB11" s="93" t="s">
        <v>34</v>
      </c>
    </row>
    <row r="12" spans="1:28" ht="24.95" customHeight="1" x14ac:dyDescent="0.2">
      <c r="A12" s="72" t="s">
        <v>47</v>
      </c>
      <c r="B12" s="94" t="s">
        <v>35</v>
      </c>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row>
    <row r="13" spans="1:28" ht="367.5" customHeight="1" x14ac:dyDescent="0.2">
      <c r="A13" s="208" t="s">
        <v>48</v>
      </c>
      <c r="B13" s="96" t="s">
        <v>214</v>
      </c>
      <c r="C13" s="70" t="str">
        <f ca="1">+C14</f>
        <v>NO</v>
      </c>
      <c r="D13" s="97" t="s">
        <v>275</v>
      </c>
      <c r="E13" s="70" t="str">
        <f ca="1">+E14</f>
        <v>NO</v>
      </c>
      <c r="F13" s="97" t="s">
        <v>213</v>
      </c>
      <c r="G13" s="70" t="str">
        <f ca="1">+G14</f>
        <v>NO</v>
      </c>
      <c r="H13" s="97" t="s">
        <v>222</v>
      </c>
      <c r="I13" s="70" t="str">
        <f ca="1">+I14</f>
        <v>SI</v>
      </c>
      <c r="J13" s="97" t="s">
        <v>233</v>
      </c>
      <c r="K13" s="70" t="str">
        <f ca="1">+K14</f>
        <v>NO</v>
      </c>
      <c r="L13" s="97" t="s">
        <v>226</v>
      </c>
      <c r="M13" s="70" t="str">
        <f ca="1">+M14</f>
        <v>SI</v>
      </c>
      <c r="N13" s="97" t="s">
        <v>239</v>
      </c>
      <c r="O13" s="70" t="str">
        <f ca="1">+O14</f>
        <v>SI</v>
      </c>
      <c r="P13" s="97" t="s">
        <v>243</v>
      </c>
      <c r="Q13" s="70" t="str">
        <f ca="1">+Q14</f>
        <v>SI</v>
      </c>
      <c r="R13" s="97" t="s">
        <v>247</v>
      </c>
      <c r="S13" s="70" t="str">
        <f ca="1">+S14</f>
        <v>SI</v>
      </c>
      <c r="T13" s="97" t="s">
        <v>253</v>
      </c>
      <c r="U13" s="70" t="str">
        <f ca="1">+U14</f>
        <v>SI</v>
      </c>
      <c r="V13" s="97" t="s">
        <v>242</v>
      </c>
      <c r="W13" s="70" t="str">
        <f ca="1">+W14</f>
        <v>SI</v>
      </c>
      <c r="X13" s="97" t="s">
        <v>256</v>
      </c>
      <c r="Y13" s="70" t="s">
        <v>60</v>
      </c>
      <c r="Z13" s="97" t="s">
        <v>260</v>
      </c>
      <c r="AA13" s="70" t="str">
        <f ca="1">+AA14</f>
        <v>SI</v>
      </c>
      <c r="AB13" s="97" t="s">
        <v>250</v>
      </c>
    </row>
    <row r="14" spans="1:28" s="41" customFormat="1" ht="82.5" customHeight="1" x14ac:dyDescent="0.25">
      <c r="A14" s="209"/>
      <c r="B14" s="98" t="s">
        <v>211</v>
      </c>
      <c r="C14" s="70" t="str">
        <f ca="1">+IF(D14&gt;=VTE!$D$6,"SI","NO")</f>
        <v>NO</v>
      </c>
      <c r="D14" s="99">
        <f ca="1">+VTE!G6</f>
        <v>0</v>
      </c>
      <c r="E14" s="70" t="str">
        <f ca="1">+IF(F14&gt;=VTE!$D$6,"SI","NO")</f>
        <v>NO</v>
      </c>
      <c r="F14" s="100">
        <f ca="1">+VTE!K6</f>
        <v>0</v>
      </c>
      <c r="G14" s="70" t="str">
        <f ca="1">+IF(H14&gt;=VTE!$D$6,"SI","NO")</f>
        <v>NO</v>
      </c>
      <c r="H14" s="100">
        <f ca="1">+VTE!O6</f>
        <v>0</v>
      </c>
      <c r="I14" s="70" t="str">
        <f ca="1">+IF(J14&gt;=VTE!$D$6,"SI","NO")</f>
        <v>SI</v>
      </c>
      <c r="J14" s="100">
        <f ca="1">+VTE!S6</f>
        <v>2918917133</v>
      </c>
      <c r="K14" s="70" t="str">
        <f ca="1">+IF(L14&gt;=VTE!$D$6,"SI","NO")</f>
        <v>NO</v>
      </c>
      <c r="L14" s="100">
        <f ca="1">+VTE!W6</f>
        <v>0</v>
      </c>
      <c r="M14" s="70" t="str">
        <f ca="1">+IF(N14&gt;=VTE!$D$6,"SI","NO")</f>
        <v>SI</v>
      </c>
      <c r="N14" s="100">
        <f ca="1">+VTE!AA6</f>
        <v>730334990</v>
      </c>
      <c r="O14" s="70" t="str">
        <f ca="1">+IF(P14&gt;=VTE!$D$6,"SI","NO")</f>
        <v>SI</v>
      </c>
      <c r="P14" s="100">
        <f ca="1">+VTE!AE6</f>
        <v>268573854</v>
      </c>
      <c r="Q14" s="70" t="str">
        <f ca="1">+IF(R14&gt;=VTE!$D$6,"SI","NO")</f>
        <v>SI</v>
      </c>
      <c r="R14" s="100">
        <f ca="1">+VTE!AI6</f>
        <v>246341063</v>
      </c>
      <c r="S14" s="70" t="str">
        <f ca="1">+IF(T14&gt;=VTE!$D$6,"SI","NO")</f>
        <v>SI</v>
      </c>
      <c r="T14" s="100">
        <f ca="1">+VTE!AM6</f>
        <v>1322994655</v>
      </c>
      <c r="U14" s="70" t="str">
        <f ca="1">+IF(V14&gt;=VTE!$D$6,"SI","NO")</f>
        <v>SI</v>
      </c>
      <c r="V14" s="100">
        <f ca="1">+VTE!AQ6</f>
        <v>136073264</v>
      </c>
      <c r="W14" s="70" t="str">
        <f ca="1">+IF(X14&gt;=VTE!$D$6,"SI","NO")</f>
        <v>SI</v>
      </c>
      <c r="X14" s="100">
        <f ca="1">+VTE!AU6</f>
        <v>247221034</v>
      </c>
      <c r="Y14" s="70" t="str">
        <f ca="1">+IF(Z14&gt;=VTE!$D$6,"SI","NO")</f>
        <v>SI</v>
      </c>
      <c r="Z14" s="100">
        <f ca="1">+VTE!AY6</f>
        <v>550304901</v>
      </c>
      <c r="AA14" s="70" t="str">
        <f ca="1">+IF(AB14&gt;=VTE!$D$6,"SI","NO")</f>
        <v>SI</v>
      </c>
      <c r="AB14" s="100">
        <f ca="1">+VTE!BC6</f>
        <v>187397488</v>
      </c>
    </row>
    <row r="15" spans="1:28" s="41" customFormat="1" ht="69.75" customHeight="1" x14ac:dyDescent="0.25">
      <c r="A15" s="210"/>
      <c r="B15" s="101" t="s">
        <v>208</v>
      </c>
      <c r="C15" s="102" t="s">
        <v>37</v>
      </c>
      <c r="D15" s="102" t="s">
        <v>37</v>
      </c>
      <c r="E15" s="102" t="s">
        <v>37</v>
      </c>
      <c r="F15" s="102" t="s">
        <v>37</v>
      </c>
      <c r="G15" s="102" t="s">
        <v>37</v>
      </c>
      <c r="H15" s="102" t="s">
        <v>37</v>
      </c>
      <c r="I15" s="102" t="s">
        <v>37</v>
      </c>
      <c r="J15" s="102" t="s">
        <v>37</v>
      </c>
      <c r="K15" s="102" t="s">
        <v>37</v>
      </c>
      <c r="L15" s="102" t="s">
        <v>37</v>
      </c>
      <c r="M15" s="102" t="s">
        <v>37</v>
      </c>
      <c r="N15" s="102" t="s">
        <v>37</v>
      </c>
      <c r="O15" s="102" t="s">
        <v>37</v>
      </c>
      <c r="P15" s="102" t="s">
        <v>37</v>
      </c>
      <c r="Q15" s="102" t="s">
        <v>37</v>
      </c>
      <c r="R15" s="102" t="s">
        <v>37</v>
      </c>
      <c r="S15" s="102" t="s">
        <v>37</v>
      </c>
      <c r="T15" s="102" t="s">
        <v>37</v>
      </c>
      <c r="U15" s="102" t="s">
        <v>37</v>
      </c>
      <c r="V15" s="102" t="s">
        <v>37</v>
      </c>
      <c r="W15" s="102" t="s">
        <v>37</v>
      </c>
      <c r="X15" s="102" t="s">
        <v>37</v>
      </c>
      <c r="Y15" s="102" t="s">
        <v>37</v>
      </c>
      <c r="Z15" s="102" t="s">
        <v>37</v>
      </c>
      <c r="AA15" s="102" t="s">
        <v>37</v>
      </c>
      <c r="AB15" s="102" t="s">
        <v>37</v>
      </c>
    </row>
    <row r="16" spans="1:28" ht="37.5" customHeight="1" x14ac:dyDescent="0.2">
      <c r="A16" s="72" t="s">
        <v>262</v>
      </c>
      <c r="B16" s="123" t="s">
        <v>263</v>
      </c>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row>
    <row r="17" spans="1:30" ht="31.5" x14ac:dyDescent="0.2">
      <c r="A17" s="208"/>
      <c r="B17" s="96" t="s">
        <v>264</v>
      </c>
      <c r="C17" s="70" t="s">
        <v>60</v>
      </c>
      <c r="D17" s="70" t="s">
        <v>350</v>
      </c>
      <c r="E17" s="70" t="s">
        <v>60</v>
      </c>
      <c r="F17" s="70" t="s">
        <v>350</v>
      </c>
      <c r="G17" s="70" t="s">
        <v>36</v>
      </c>
      <c r="H17" s="97" t="s">
        <v>37</v>
      </c>
      <c r="I17" s="70" t="s">
        <v>36</v>
      </c>
      <c r="J17" s="97" t="s">
        <v>37</v>
      </c>
      <c r="K17" s="70" t="s">
        <v>36</v>
      </c>
      <c r="L17" s="97" t="s">
        <v>37</v>
      </c>
      <c r="M17" s="70" t="s">
        <v>36</v>
      </c>
      <c r="N17" s="97" t="s">
        <v>37</v>
      </c>
      <c r="O17" s="70" t="s">
        <v>36</v>
      </c>
      <c r="P17" s="97" t="s">
        <v>37</v>
      </c>
      <c r="Q17" s="70" t="s">
        <v>60</v>
      </c>
      <c r="R17" s="70" t="s">
        <v>350</v>
      </c>
      <c r="S17" s="70" t="s">
        <v>60</v>
      </c>
      <c r="T17" s="70" t="s">
        <v>350</v>
      </c>
      <c r="U17" s="70" t="s">
        <v>36</v>
      </c>
      <c r="V17" s="102" t="s">
        <v>37</v>
      </c>
      <c r="W17" s="70" t="s">
        <v>36</v>
      </c>
      <c r="X17" s="102" t="s">
        <v>37</v>
      </c>
      <c r="Y17" s="70" t="s">
        <v>36</v>
      </c>
      <c r="Z17" s="102" t="s">
        <v>37</v>
      </c>
      <c r="AA17" s="70" t="s">
        <v>60</v>
      </c>
      <c r="AB17" s="70" t="s">
        <v>350</v>
      </c>
    </row>
    <row r="18" spans="1:30" ht="31.5" x14ac:dyDescent="0.2">
      <c r="A18" s="209"/>
      <c r="B18" s="96" t="s">
        <v>265</v>
      </c>
      <c r="C18" s="70" t="s">
        <v>36</v>
      </c>
      <c r="D18" s="70" t="s">
        <v>37</v>
      </c>
      <c r="E18" s="70" t="s">
        <v>60</v>
      </c>
      <c r="F18" s="70" t="s">
        <v>266</v>
      </c>
      <c r="G18" s="70" t="s">
        <v>60</v>
      </c>
      <c r="H18" s="70" t="s">
        <v>266</v>
      </c>
      <c r="I18" s="70" t="s">
        <v>36</v>
      </c>
      <c r="J18" s="97" t="s">
        <v>37</v>
      </c>
      <c r="K18" s="70" t="s">
        <v>36</v>
      </c>
      <c r="L18" s="97" t="s">
        <v>37</v>
      </c>
      <c r="M18" s="70" t="s">
        <v>60</v>
      </c>
      <c r="N18" s="70" t="s">
        <v>266</v>
      </c>
      <c r="O18" s="70" t="s">
        <v>60</v>
      </c>
      <c r="P18" s="70" t="s">
        <v>266</v>
      </c>
      <c r="Q18" s="70" t="s">
        <v>60</v>
      </c>
      <c r="R18" s="70" t="s">
        <v>266</v>
      </c>
      <c r="S18" s="70" t="s">
        <v>60</v>
      </c>
      <c r="T18" s="70" t="s">
        <v>266</v>
      </c>
      <c r="U18" s="70" t="s">
        <v>60</v>
      </c>
      <c r="V18" s="70" t="s">
        <v>266</v>
      </c>
      <c r="W18" s="70" t="s">
        <v>36</v>
      </c>
      <c r="X18" s="102" t="s">
        <v>37</v>
      </c>
      <c r="Y18" s="70" t="s">
        <v>36</v>
      </c>
      <c r="Z18" s="102" t="s">
        <v>37</v>
      </c>
      <c r="AA18" s="70" t="s">
        <v>60</v>
      </c>
      <c r="AB18" s="70" t="s">
        <v>266</v>
      </c>
    </row>
    <row r="19" spans="1:30" ht="31.5" x14ac:dyDescent="0.2">
      <c r="A19" s="209"/>
      <c r="B19" s="96" t="s">
        <v>267</v>
      </c>
      <c r="C19" s="70" t="s">
        <v>36</v>
      </c>
      <c r="D19" s="70" t="s">
        <v>37</v>
      </c>
      <c r="E19" s="70" t="s">
        <v>60</v>
      </c>
      <c r="F19" s="70" t="s">
        <v>268</v>
      </c>
      <c r="G19" s="70" t="s">
        <v>36</v>
      </c>
      <c r="H19" s="70" t="s">
        <v>37</v>
      </c>
      <c r="I19" s="70" t="s">
        <v>36</v>
      </c>
      <c r="J19" s="70" t="s">
        <v>37</v>
      </c>
      <c r="K19" s="70" t="s">
        <v>36</v>
      </c>
      <c r="L19" s="70" t="s">
        <v>37</v>
      </c>
      <c r="M19" s="70" t="s">
        <v>36</v>
      </c>
      <c r="N19" s="70" t="s">
        <v>37</v>
      </c>
      <c r="O19" s="70" t="s">
        <v>36</v>
      </c>
      <c r="P19" s="70" t="s">
        <v>37</v>
      </c>
      <c r="Q19" s="70" t="s">
        <v>60</v>
      </c>
      <c r="R19" s="70" t="s">
        <v>268</v>
      </c>
      <c r="S19" s="70" t="s">
        <v>60</v>
      </c>
      <c r="T19" s="70" t="s">
        <v>268</v>
      </c>
      <c r="U19" s="70" t="s">
        <v>36</v>
      </c>
      <c r="V19" s="70" t="s">
        <v>37</v>
      </c>
      <c r="W19" s="70" t="s">
        <v>36</v>
      </c>
      <c r="X19" s="70" t="s">
        <v>37</v>
      </c>
      <c r="Y19" s="70" t="s">
        <v>36</v>
      </c>
      <c r="Z19" s="70" t="s">
        <v>37</v>
      </c>
      <c r="AA19" s="70" t="s">
        <v>60</v>
      </c>
      <c r="AB19" s="70" t="s">
        <v>268</v>
      </c>
    </row>
    <row r="20" spans="1:30" ht="31.5" x14ac:dyDescent="0.2">
      <c r="A20" s="209"/>
      <c r="B20" s="96" t="s">
        <v>269</v>
      </c>
      <c r="C20" s="70" t="s">
        <v>36</v>
      </c>
      <c r="D20" s="70" t="s">
        <v>37</v>
      </c>
      <c r="E20" s="70" t="s">
        <v>60</v>
      </c>
      <c r="F20" s="70" t="s">
        <v>270</v>
      </c>
      <c r="G20" s="70" t="s">
        <v>36</v>
      </c>
      <c r="H20" s="70" t="s">
        <v>37</v>
      </c>
      <c r="I20" s="70" t="s">
        <v>36</v>
      </c>
      <c r="J20" s="70" t="s">
        <v>37</v>
      </c>
      <c r="K20" s="70" t="s">
        <v>36</v>
      </c>
      <c r="L20" s="70" t="s">
        <v>37</v>
      </c>
      <c r="M20" s="70" t="s">
        <v>36</v>
      </c>
      <c r="N20" s="70" t="s">
        <v>37</v>
      </c>
      <c r="O20" s="70" t="s">
        <v>36</v>
      </c>
      <c r="P20" s="70" t="s">
        <v>37</v>
      </c>
      <c r="Q20" s="70" t="s">
        <v>60</v>
      </c>
      <c r="R20" s="70" t="s">
        <v>270</v>
      </c>
      <c r="S20" s="70" t="s">
        <v>60</v>
      </c>
      <c r="T20" s="70" t="s">
        <v>270</v>
      </c>
      <c r="U20" s="70" t="s">
        <v>36</v>
      </c>
      <c r="V20" s="70" t="s">
        <v>37</v>
      </c>
      <c r="W20" s="70" t="s">
        <v>36</v>
      </c>
      <c r="X20" s="70" t="s">
        <v>37</v>
      </c>
      <c r="Y20" s="70" t="s">
        <v>36</v>
      </c>
      <c r="Z20" s="70" t="s">
        <v>37</v>
      </c>
      <c r="AA20" s="70" t="s">
        <v>60</v>
      </c>
      <c r="AB20" s="70" t="s">
        <v>270</v>
      </c>
    </row>
    <row r="21" spans="1:30" ht="31.5" x14ac:dyDescent="0.2">
      <c r="A21" s="210"/>
      <c r="B21" s="96" t="s">
        <v>271</v>
      </c>
      <c r="C21" s="70" t="s">
        <v>36</v>
      </c>
      <c r="D21" s="70" t="s">
        <v>37</v>
      </c>
      <c r="E21" s="70" t="s">
        <v>60</v>
      </c>
      <c r="F21" s="70" t="s">
        <v>272</v>
      </c>
      <c r="G21" s="70" t="s">
        <v>36</v>
      </c>
      <c r="H21" s="70" t="s">
        <v>37</v>
      </c>
      <c r="I21" s="70" t="s">
        <v>36</v>
      </c>
      <c r="J21" s="70" t="s">
        <v>37</v>
      </c>
      <c r="K21" s="70" t="s">
        <v>36</v>
      </c>
      <c r="L21" s="70" t="s">
        <v>37</v>
      </c>
      <c r="M21" s="70" t="s">
        <v>36</v>
      </c>
      <c r="N21" s="70" t="s">
        <v>37</v>
      </c>
      <c r="O21" s="70" t="s">
        <v>36</v>
      </c>
      <c r="P21" s="70" t="s">
        <v>37</v>
      </c>
      <c r="Q21" s="70" t="s">
        <v>60</v>
      </c>
      <c r="R21" s="70" t="s">
        <v>272</v>
      </c>
      <c r="S21" s="70" t="s">
        <v>60</v>
      </c>
      <c r="T21" s="70" t="s">
        <v>272</v>
      </c>
      <c r="U21" s="70" t="s">
        <v>36</v>
      </c>
      <c r="V21" s="70" t="s">
        <v>37</v>
      </c>
      <c r="W21" s="70" t="s">
        <v>36</v>
      </c>
      <c r="X21" s="70" t="s">
        <v>37</v>
      </c>
      <c r="Y21" s="70" t="s">
        <v>36</v>
      </c>
      <c r="Z21" s="70" t="s">
        <v>37</v>
      </c>
      <c r="AA21" s="70" t="s">
        <v>60</v>
      </c>
      <c r="AB21" s="70" t="s">
        <v>272</v>
      </c>
    </row>
    <row r="22" spans="1:30" ht="24.95" customHeight="1" x14ac:dyDescent="0.2">
      <c r="A22" s="72" t="s">
        <v>64</v>
      </c>
      <c r="B22" s="103" t="s">
        <v>65</v>
      </c>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row>
    <row r="23" spans="1:30" ht="48.75" customHeight="1" x14ac:dyDescent="0.2">
      <c r="A23" s="92"/>
      <c r="B23" s="105" t="s">
        <v>66</v>
      </c>
      <c r="C23" s="70"/>
      <c r="D23" s="71"/>
      <c r="E23" s="70"/>
      <c r="F23" s="71"/>
      <c r="G23" s="70"/>
      <c r="H23" s="71"/>
      <c r="I23" s="70"/>
      <c r="J23" s="71"/>
      <c r="K23" s="70"/>
      <c r="L23" s="71"/>
      <c r="M23" s="70"/>
      <c r="N23" s="71"/>
      <c r="O23" s="70"/>
      <c r="P23" s="71"/>
      <c r="Q23" s="70"/>
      <c r="R23" s="71"/>
      <c r="S23" s="70"/>
      <c r="T23" s="71"/>
      <c r="U23" s="70"/>
      <c r="V23" s="71"/>
      <c r="W23" s="70"/>
      <c r="X23" s="71"/>
      <c r="Y23" s="70"/>
      <c r="Z23" s="71"/>
      <c r="AA23" s="70"/>
      <c r="AB23" s="71"/>
    </row>
    <row r="24" spans="1:30" ht="13.5" thickBot="1" x14ac:dyDescent="0.25">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row>
    <row r="25" spans="1:30" s="48" customFormat="1" ht="19.5" customHeight="1" thickBot="1" x14ac:dyDescent="0.3">
      <c r="A25" s="195" t="s">
        <v>38</v>
      </c>
      <c r="B25" s="196"/>
      <c r="C25" s="191" t="s">
        <v>67</v>
      </c>
      <c r="D25" s="192"/>
      <c r="E25" s="191" t="s">
        <v>67</v>
      </c>
      <c r="F25" s="192"/>
      <c r="G25" s="191" t="s">
        <v>67</v>
      </c>
      <c r="H25" s="192"/>
      <c r="I25" s="191" t="s">
        <v>273</v>
      </c>
      <c r="J25" s="192"/>
      <c r="K25" s="191" t="s">
        <v>67</v>
      </c>
      <c r="L25" s="192"/>
      <c r="M25" s="191" t="s">
        <v>67</v>
      </c>
      <c r="N25" s="192"/>
      <c r="O25" s="191" t="s">
        <v>67</v>
      </c>
      <c r="P25" s="192"/>
      <c r="Q25" s="191" t="s">
        <v>67</v>
      </c>
      <c r="R25" s="192"/>
      <c r="S25" s="191" t="s">
        <v>67</v>
      </c>
      <c r="T25" s="192"/>
      <c r="U25" s="191" t="s">
        <v>67</v>
      </c>
      <c r="V25" s="192"/>
      <c r="W25" s="191" t="s">
        <v>273</v>
      </c>
      <c r="X25" s="192"/>
      <c r="Y25" s="191" t="s">
        <v>67</v>
      </c>
      <c r="Z25" s="192"/>
      <c r="AA25" s="191" t="s">
        <v>67</v>
      </c>
      <c r="AB25" s="192"/>
    </row>
    <row r="26" spans="1:30" x14ac:dyDescent="0.2">
      <c r="D26" s="50"/>
      <c r="AC26" s="50"/>
      <c r="AD26" s="50"/>
    </row>
    <row r="27" spans="1:30" x14ac:dyDescent="0.2">
      <c r="D27" s="50"/>
    </row>
    <row r="28" spans="1:30" ht="12.75" customHeight="1" x14ac:dyDescent="0.2">
      <c r="C28" s="50"/>
      <c r="E28" s="51"/>
      <c r="G28" s="51"/>
      <c r="I28" s="51"/>
      <c r="K28" s="51"/>
      <c r="M28" s="51"/>
      <c r="O28" s="51"/>
      <c r="Q28" s="51"/>
      <c r="S28" s="51"/>
      <c r="U28" s="51"/>
      <c r="W28" s="51"/>
      <c r="Y28" s="51"/>
      <c r="AA28" s="51"/>
    </row>
    <row r="29" spans="1:30" ht="12.75" customHeight="1" x14ac:dyDescent="0.2">
      <c r="B29" s="43" t="s">
        <v>39</v>
      </c>
      <c r="C29" s="50"/>
      <c r="E29" s="51"/>
      <c r="G29" s="51"/>
      <c r="I29" s="51"/>
      <c r="K29" s="51"/>
      <c r="M29" s="51"/>
      <c r="O29" s="51"/>
      <c r="Q29" s="51"/>
      <c r="S29" s="51"/>
      <c r="U29" s="51"/>
      <c r="W29" s="51"/>
      <c r="Y29" s="51"/>
      <c r="AA29" s="51"/>
    </row>
    <row r="30" spans="1:30" ht="12.75" customHeight="1" x14ac:dyDescent="0.2">
      <c r="C30" s="50"/>
      <c r="E30" s="51"/>
      <c r="G30" s="51"/>
      <c r="I30" s="51"/>
      <c r="K30" s="51"/>
      <c r="M30" s="51"/>
      <c r="O30" s="51"/>
      <c r="Q30" s="51"/>
      <c r="S30" s="51"/>
      <c r="U30" s="51"/>
      <c r="W30" s="51"/>
      <c r="Y30" s="51"/>
      <c r="AA30" s="51"/>
    </row>
    <row r="31" spans="1:30" ht="12.75" customHeight="1" x14ac:dyDescent="0.2">
      <c r="C31" s="50"/>
      <c r="E31" s="51"/>
      <c r="G31" s="51"/>
      <c r="I31" s="51"/>
      <c r="K31" s="51"/>
      <c r="M31" s="51"/>
      <c r="O31" s="51"/>
      <c r="Q31" s="51"/>
      <c r="S31" s="51"/>
      <c r="U31" s="51"/>
      <c r="W31" s="51"/>
      <c r="Y31" s="51"/>
      <c r="AA31" s="51"/>
    </row>
    <row r="32" spans="1:30" ht="18.75" customHeight="1" x14ac:dyDescent="0.2">
      <c r="B32" s="52"/>
      <c r="E32" s="51"/>
      <c r="G32" s="51"/>
      <c r="I32" s="51"/>
      <c r="K32" s="51"/>
      <c r="M32" s="51"/>
      <c r="O32" s="51"/>
      <c r="Q32" s="51"/>
      <c r="S32" s="51"/>
      <c r="U32" s="51"/>
      <c r="W32" s="51"/>
      <c r="Y32" s="51"/>
      <c r="AA32" s="51"/>
    </row>
    <row r="33" spans="1:28" ht="15.75" x14ac:dyDescent="0.2">
      <c r="B33" s="53" t="s">
        <v>40</v>
      </c>
      <c r="C33" s="50"/>
      <c r="D33" s="53"/>
      <c r="E33" s="51"/>
      <c r="G33" s="51"/>
      <c r="I33" s="51"/>
      <c r="K33" s="51"/>
      <c r="M33" s="51"/>
      <c r="O33" s="51"/>
      <c r="Q33" s="51"/>
      <c r="S33" s="51"/>
      <c r="U33" s="51"/>
      <c r="W33" s="51"/>
      <c r="Y33" s="51"/>
      <c r="AA33" s="51"/>
    </row>
    <row r="34" spans="1:28" ht="15.75" x14ac:dyDescent="0.25">
      <c r="B34" s="54" t="s">
        <v>274</v>
      </c>
      <c r="C34" s="50"/>
      <c r="D34" s="54"/>
      <c r="E34" s="51"/>
      <c r="G34" s="51"/>
      <c r="I34" s="51"/>
      <c r="K34" s="51"/>
      <c r="M34" s="51"/>
      <c r="O34" s="51"/>
      <c r="Q34" s="51"/>
      <c r="S34" s="51"/>
      <c r="U34" s="51"/>
      <c r="W34" s="51"/>
      <c r="Y34" s="51"/>
      <c r="AA34" s="51"/>
    </row>
    <row r="35" spans="1:28" ht="12.75" customHeight="1" x14ac:dyDescent="0.2">
      <c r="C35" s="50"/>
      <c r="E35" s="51"/>
      <c r="G35" s="51"/>
      <c r="I35" s="51"/>
      <c r="K35" s="51"/>
      <c r="M35" s="51"/>
      <c r="O35" s="51"/>
      <c r="Q35" s="51"/>
      <c r="S35" s="51"/>
      <c r="U35" s="51"/>
      <c r="W35" s="51"/>
      <c r="Y35" s="51"/>
      <c r="AA35" s="51"/>
    </row>
    <row r="36" spans="1:28" ht="12.75" customHeight="1" x14ac:dyDescent="0.2">
      <c r="C36" s="50"/>
      <c r="E36" s="51"/>
      <c r="G36" s="51"/>
      <c r="I36" s="51"/>
      <c r="K36" s="51"/>
      <c r="M36" s="51"/>
      <c r="O36" s="51"/>
      <c r="Q36" s="51"/>
      <c r="S36" s="51"/>
      <c r="U36" s="51"/>
      <c r="W36" s="51"/>
      <c r="Y36" s="51"/>
      <c r="AA36" s="51"/>
    </row>
    <row r="37" spans="1:28" ht="14.25" customHeight="1" x14ac:dyDescent="0.25">
      <c r="B37" s="54"/>
      <c r="C37" s="54"/>
      <c r="D37" s="55"/>
      <c r="E37" s="55"/>
      <c r="F37" s="54"/>
      <c r="G37" s="55"/>
      <c r="H37" s="54"/>
      <c r="I37" s="55"/>
      <c r="J37" s="54"/>
      <c r="K37" s="55"/>
      <c r="L37" s="54"/>
      <c r="M37" s="55"/>
      <c r="N37" s="54"/>
      <c r="O37" s="55"/>
      <c r="P37" s="54"/>
      <c r="Q37" s="55"/>
      <c r="R37" s="54"/>
      <c r="S37" s="55"/>
      <c r="T37" s="54"/>
      <c r="U37" s="55"/>
      <c r="V37" s="54"/>
      <c r="W37" s="55"/>
      <c r="X37" s="54"/>
      <c r="Y37" s="55"/>
      <c r="Z37" s="54"/>
      <c r="AA37" s="55"/>
      <c r="AB37" s="54"/>
    </row>
    <row r="38" spans="1:28" ht="15.75" x14ac:dyDescent="0.2">
      <c r="B38" s="53" t="s">
        <v>41</v>
      </c>
      <c r="D38" s="53"/>
      <c r="E38" s="53"/>
      <c r="F38" s="53"/>
      <c r="G38" s="53"/>
      <c r="H38" s="53"/>
      <c r="I38" s="53"/>
      <c r="J38" s="53"/>
      <c r="K38" s="53"/>
      <c r="L38" s="53"/>
      <c r="M38" s="53"/>
      <c r="N38" s="53"/>
      <c r="O38" s="53"/>
      <c r="P38" s="53"/>
      <c r="Q38" s="53"/>
      <c r="R38" s="53"/>
      <c r="S38" s="53"/>
      <c r="T38" s="53"/>
      <c r="U38" s="53"/>
      <c r="V38" s="53"/>
      <c r="W38" s="53"/>
      <c r="X38" s="53"/>
      <c r="Y38" s="53"/>
      <c r="Z38" s="53"/>
      <c r="AA38" s="53"/>
      <c r="AB38" s="53"/>
    </row>
    <row r="39" spans="1:28" ht="15.75" x14ac:dyDescent="0.25">
      <c r="B39" s="54" t="s">
        <v>42</v>
      </c>
      <c r="D39" s="55"/>
      <c r="E39" s="55"/>
      <c r="F39" s="54"/>
      <c r="G39" s="55"/>
      <c r="H39" s="54"/>
      <c r="I39" s="55"/>
      <c r="J39" s="54"/>
      <c r="K39" s="55"/>
      <c r="L39" s="54"/>
      <c r="M39" s="55"/>
      <c r="N39" s="54"/>
      <c r="O39" s="55"/>
      <c r="P39" s="54"/>
      <c r="Q39" s="55"/>
      <c r="R39" s="54"/>
      <c r="S39" s="55"/>
      <c r="T39" s="54"/>
      <c r="U39" s="55"/>
      <c r="V39" s="54"/>
      <c r="W39" s="55"/>
      <c r="X39" s="54"/>
      <c r="Y39" s="55"/>
      <c r="Z39" s="54"/>
      <c r="AA39" s="55"/>
      <c r="AB39" s="54"/>
    </row>
    <row r="40" spans="1:28" ht="15.75" x14ac:dyDescent="0.25">
      <c r="B40" s="54" t="s">
        <v>43</v>
      </c>
      <c r="D40" s="55"/>
      <c r="E40" s="55"/>
      <c r="F40" s="54"/>
      <c r="G40" s="55"/>
      <c r="H40" s="54"/>
      <c r="I40" s="55"/>
      <c r="J40" s="54"/>
      <c r="K40" s="55"/>
      <c r="L40" s="54"/>
      <c r="M40" s="55"/>
      <c r="N40" s="54"/>
      <c r="O40" s="55"/>
      <c r="P40" s="54"/>
      <c r="Q40" s="55"/>
      <c r="R40" s="54"/>
      <c r="S40" s="55"/>
      <c r="T40" s="54"/>
      <c r="U40" s="55"/>
      <c r="V40" s="54"/>
      <c r="W40" s="55"/>
      <c r="X40" s="54"/>
      <c r="Y40" s="55"/>
      <c r="Z40" s="54"/>
      <c r="AA40" s="55"/>
      <c r="AB40" s="54"/>
    </row>
    <row r="41" spans="1:28" ht="14.25" customHeight="1" x14ac:dyDescent="0.25">
      <c r="B41" s="54"/>
      <c r="C41" s="55"/>
      <c r="D41" s="55"/>
      <c r="E41" s="54"/>
      <c r="F41" s="54"/>
      <c r="G41" s="54"/>
      <c r="H41" s="54"/>
      <c r="I41" s="54"/>
      <c r="J41" s="54"/>
      <c r="K41" s="54"/>
      <c r="L41" s="54"/>
      <c r="M41" s="54"/>
      <c r="N41" s="54"/>
      <c r="O41" s="54"/>
      <c r="P41" s="54"/>
      <c r="Q41" s="54"/>
      <c r="R41" s="54"/>
      <c r="S41" s="54"/>
      <c r="T41" s="54"/>
      <c r="U41" s="54"/>
      <c r="V41" s="54"/>
      <c r="W41" s="54"/>
      <c r="X41" s="54"/>
      <c r="Y41" s="54"/>
      <c r="Z41" s="54"/>
      <c r="AA41" s="54"/>
      <c r="AB41" s="54"/>
    </row>
    <row r="47" spans="1:28" s="50" customFormat="1" x14ac:dyDescent="0.25">
      <c r="A47" s="49"/>
      <c r="C47" s="51"/>
      <c r="D47" s="51"/>
    </row>
    <row r="48" spans="1:28" s="50" customFormat="1" x14ac:dyDescent="0.25">
      <c r="A48" s="49"/>
      <c r="C48" s="51"/>
      <c r="D48" s="51"/>
    </row>
    <row r="49" spans="1:4" s="50" customFormat="1" x14ac:dyDescent="0.25">
      <c r="A49" s="49"/>
      <c r="C49" s="51"/>
      <c r="D49" s="51"/>
    </row>
    <row r="50" spans="1:4" s="50" customFormat="1" x14ac:dyDescent="0.25">
      <c r="A50" s="49"/>
      <c r="C50" s="51"/>
      <c r="D50" s="51"/>
    </row>
    <row r="51" spans="1:4" s="50" customFormat="1" x14ac:dyDescent="0.25">
      <c r="A51" s="49"/>
      <c r="C51" s="51"/>
      <c r="D51" s="51"/>
    </row>
  </sheetData>
  <mergeCells count="45">
    <mergeCell ref="AA9:AB9"/>
    <mergeCell ref="AA10:AB10"/>
    <mergeCell ref="AA25:AB25"/>
    <mergeCell ref="W9:X9"/>
    <mergeCell ref="W10:X10"/>
    <mergeCell ref="W25:X25"/>
    <mergeCell ref="Y9:Z9"/>
    <mergeCell ref="Y10:Z10"/>
    <mergeCell ref="Y25:Z25"/>
    <mergeCell ref="K9:L9"/>
    <mergeCell ref="K10:L10"/>
    <mergeCell ref="K25:L25"/>
    <mergeCell ref="M9:N9"/>
    <mergeCell ref="M10:N10"/>
    <mergeCell ref="M25:N25"/>
    <mergeCell ref="A13:A15"/>
    <mergeCell ref="I9:J9"/>
    <mergeCell ref="I10:J10"/>
    <mergeCell ref="I25:J25"/>
    <mergeCell ref="G9:H9"/>
    <mergeCell ref="G10:H10"/>
    <mergeCell ref="A25:B25"/>
    <mergeCell ref="C25:D25"/>
    <mergeCell ref="E25:F25"/>
    <mergeCell ref="G25:H25"/>
    <mergeCell ref="A17:A21"/>
    <mergeCell ref="A7:B7"/>
    <mergeCell ref="A9:A11"/>
    <mergeCell ref="B9:B10"/>
    <mergeCell ref="C9:D9"/>
    <mergeCell ref="E9:F9"/>
    <mergeCell ref="C10:D10"/>
    <mergeCell ref="E10:F10"/>
    <mergeCell ref="O9:P9"/>
    <mergeCell ref="O10:P10"/>
    <mergeCell ref="O25:P25"/>
    <mergeCell ref="U9:V9"/>
    <mergeCell ref="U10:V10"/>
    <mergeCell ref="U25:V25"/>
    <mergeCell ref="Q9:R9"/>
    <mergeCell ref="Q10:R10"/>
    <mergeCell ref="Q25:R25"/>
    <mergeCell ref="S9:T9"/>
    <mergeCell ref="S10:T10"/>
    <mergeCell ref="S25:T25"/>
  </mergeCells>
  <conditionalFormatting sqref="C14:F15">
    <cfRule type="cellIs" dxfId="376" priority="463" operator="equal">
      <formula>"NO"</formula>
    </cfRule>
  </conditionalFormatting>
  <conditionalFormatting sqref="C13:E13">
    <cfRule type="cellIs" dxfId="375" priority="461" operator="equal">
      <formula>"NO"</formula>
    </cfRule>
  </conditionalFormatting>
  <conditionalFormatting sqref="H14">
    <cfRule type="cellIs" dxfId="374" priority="459" operator="equal">
      <formula>"NO"</formula>
    </cfRule>
  </conditionalFormatting>
  <conditionalFormatting sqref="G13">
    <cfRule type="cellIs" dxfId="373" priority="458" operator="equal">
      <formula>"NO"</formula>
    </cfRule>
  </conditionalFormatting>
  <conditionalFormatting sqref="F23 C16:H16">
    <cfRule type="cellIs" dxfId="372" priority="457" operator="equal">
      <formula>"NO"</formula>
    </cfRule>
  </conditionalFormatting>
  <conditionalFormatting sqref="C23">
    <cfRule type="cellIs" dxfId="371" priority="456" operator="equal">
      <formula>"NO"</formula>
    </cfRule>
  </conditionalFormatting>
  <conditionalFormatting sqref="H23">
    <cfRule type="cellIs" dxfId="370" priority="454" operator="equal">
      <formula>"NO"</formula>
    </cfRule>
  </conditionalFormatting>
  <conditionalFormatting sqref="C22:F22">
    <cfRule type="cellIs" dxfId="369" priority="455" operator="equal">
      <formula>"NO"</formula>
    </cfRule>
  </conditionalFormatting>
  <conditionalFormatting sqref="G22:H22">
    <cfRule type="cellIs" dxfId="368" priority="453" operator="equal">
      <formula>"NO"</formula>
    </cfRule>
  </conditionalFormatting>
  <conditionalFormatting sqref="C17 G17">
    <cfRule type="cellIs" dxfId="367" priority="452" operator="equal">
      <formula>"NO"</formula>
    </cfRule>
  </conditionalFormatting>
  <conditionalFormatting sqref="D23">
    <cfRule type="cellIs" dxfId="366" priority="450" operator="equal">
      <formula>"NO"</formula>
    </cfRule>
  </conditionalFormatting>
  <conditionalFormatting sqref="E23">
    <cfRule type="cellIs" dxfId="365" priority="449" operator="equal">
      <formula>"NO"</formula>
    </cfRule>
  </conditionalFormatting>
  <conditionalFormatting sqref="G23">
    <cfRule type="cellIs" dxfId="364" priority="448" operator="equal">
      <formula>"NO"</formula>
    </cfRule>
  </conditionalFormatting>
  <conditionalFormatting sqref="J23">
    <cfRule type="cellIs" dxfId="363" priority="412" operator="equal">
      <formula>"NO"</formula>
    </cfRule>
  </conditionalFormatting>
  <conditionalFormatting sqref="I23">
    <cfRule type="cellIs" dxfId="362" priority="409" operator="equal">
      <formula>"NO"</formula>
    </cfRule>
  </conditionalFormatting>
  <conditionalFormatting sqref="I16:J16">
    <cfRule type="cellIs" dxfId="361" priority="413" operator="equal">
      <formula>"NO"</formula>
    </cfRule>
  </conditionalFormatting>
  <conditionalFormatting sqref="I22:J22">
    <cfRule type="cellIs" dxfId="360" priority="411" operator="equal">
      <formula>"NO"</formula>
    </cfRule>
  </conditionalFormatting>
  <conditionalFormatting sqref="I13">
    <cfRule type="cellIs" dxfId="359" priority="414" operator="equal">
      <formula>"NO"</formula>
    </cfRule>
  </conditionalFormatting>
  <conditionalFormatting sqref="K13">
    <cfRule type="cellIs" dxfId="358" priority="353" operator="equal">
      <formula>"NO"</formula>
    </cfRule>
  </conditionalFormatting>
  <conditionalFormatting sqref="G25:H25">
    <cfRule type="cellIs" dxfId="357" priority="435" operator="equal">
      <formula>"NO HABIL"</formula>
    </cfRule>
  </conditionalFormatting>
  <conditionalFormatting sqref="G14">
    <cfRule type="cellIs" dxfId="356" priority="433" operator="equal">
      <formula>"NO"</formula>
    </cfRule>
  </conditionalFormatting>
  <conditionalFormatting sqref="D17">
    <cfRule type="cellIs" dxfId="355" priority="431" operator="equal">
      <formula>"NO"</formula>
    </cfRule>
  </conditionalFormatting>
  <conditionalFormatting sqref="J14">
    <cfRule type="cellIs" dxfId="354" priority="415" operator="equal">
      <formula>"NO"</formula>
    </cfRule>
  </conditionalFormatting>
  <conditionalFormatting sqref="I14">
    <cfRule type="cellIs" dxfId="353" priority="403" operator="equal">
      <formula>"NO"</formula>
    </cfRule>
  </conditionalFormatting>
  <conditionalFormatting sqref="H17">
    <cfRule type="cellIs" dxfId="352" priority="367" operator="equal">
      <formula>"NO"</formula>
    </cfRule>
  </conditionalFormatting>
  <conditionalFormatting sqref="U17">
    <cfRule type="cellIs" dxfId="351" priority="254" operator="equal">
      <formula>"NO"</formula>
    </cfRule>
  </conditionalFormatting>
  <conditionalFormatting sqref="E25:F25">
    <cfRule type="cellIs" dxfId="350" priority="355" operator="equal">
      <formula>"NO HABIL"</formula>
    </cfRule>
  </conditionalFormatting>
  <conditionalFormatting sqref="L23">
    <cfRule type="cellIs" dxfId="349" priority="351" operator="equal">
      <formula>"NO"</formula>
    </cfRule>
  </conditionalFormatting>
  <conditionalFormatting sqref="K23">
    <cfRule type="cellIs" dxfId="348" priority="348" operator="equal">
      <formula>"NO"</formula>
    </cfRule>
  </conditionalFormatting>
  <conditionalFormatting sqref="K16:L16">
    <cfRule type="cellIs" dxfId="347" priority="352" operator="equal">
      <formula>"NO"</formula>
    </cfRule>
  </conditionalFormatting>
  <conditionalFormatting sqref="K22:L22">
    <cfRule type="cellIs" dxfId="346" priority="350" operator="equal">
      <formula>"NO"</formula>
    </cfRule>
  </conditionalFormatting>
  <conditionalFormatting sqref="J13">
    <cfRule type="cellIs" dxfId="345" priority="305" operator="equal">
      <formula>"NO"</formula>
    </cfRule>
  </conditionalFormatting>
  <conditionalFormatting sqref="N14">
    <cfRule type="cellIs" dxfId="344" priority="333" operator="equal">
      <formula>"NO"</formula>
    </cfRule>
  </conditionalFormatting>
  <conditionalFormatting sqref="L14">
    <cfRule type="cellIs" dxfId="343" priority="354" operator="equal">
      <formula>"NO"</formula>
    </cfRule>
  </conditionalFormatting>
  <conditionalFormatting sqref="K14">
    <cfRule type="cellIs" dxfId="342" priority="342" operator="equal">
      <formula>"NO"</formula>
    </cfRule>
  </conditionalFormatting>
  <conditionalFormatting sqref="M14">
    <cfRule type="cellIs" dxfId="341" priority="321" operator="equal">
      <formula>"NO"</formula>
    </cfRule>
  </conditionalFormatting>
  <conditionalFormatting sqref="N23">
    <cfRule type="cellIs" dxfId="340" priority="330" operator="equal">
      <formula>"NO"</formula>
    </cfRule>
  </conditionalFormatting>
  <conditionalFormatting sqref="M23">
    <cfRule type="cellIs" dxfId="339" priority="327" operator="equal">
      <formula>"NO"</formula>
    </cfRule>
  </conditionalFormatting>
  <conditionalFormatting sqref="M16:N16">
    <cfRule type="cellIs" dxfId="338" priority="331" operator="equal">
      <formula>"NO"</formula>
    </cfRule>
  </conditionalFormatting>
  <conditionalFormatting sqref="M22:N22">
    <cfRule type="cellIs" dxfId="337" priority="329" operator="equal">
      <formula>"NO"</formula>
    </cfRule>
  </conditionalFormatting>
  <conditionalFormatting sqref="M13">
    <cfRule type="cellIs" dxfId="336" priority="332" operator="equal">
      <formula>"NO"</formula>
    </cfRule>
  </conditionalFormatting>
  <conditionalFormatting sqref="S16:T16">
    <cfRule type="cellIs" dxfId="335" priority="227" operator="equal">
      <formula>"NO"</formula>
    </cfRule>
  </conditionalFormatting>
  <conditionalFormatting sqref="M25:N25">
    <cfRule type="cellIs" dxfId="334" priority="323" operator="equal">
      <formula>"NO HABIL"</formula>
    </cfRule>
  </conditionalFormatting>
  <conditionalFormatting sqref="Q15:R15">
    <cfRule type="cellIs" dxfId="333" priority="234" operator="equal">
      <formula>"NO"</formula>
    </cfRule>
  </conditionalFormatting>
  <conditionalFormatting sqref="P13">
    <cfRule type="cellIs" dxfId="332" priority="263" operator="equal">
      <formula>"NO"</formula>
    </cfRule>
  </conditionalFormatting>
  <conditionalFormatting sqref="G15:H15">
    <cfRule type="cellIs" dxfId="331" priority="312" operator="equal">
      <formula>"NO"</formula>
    </cfRule>
  </conditionalFormatting>
  <conditionalFormatting sqref="I15:J15">
    <cfRule type="cellIs" dxfId="330" priority="311" operator="equal">
      <formula>"NO"</formula>
    </cfRule>
  </conditionalFormatting>
  <conditionalFormatting sqref="K15:L15">
    <cfRule type="cellIs" dxfId="329" priority="310" operator="equal">
      <formula>"NO"</formula>
    </cfRule>
  </conditionalFormatting>
  <conditionalFormatting sqref="M15:N15">
    <cfRule type="cellIs" dxfId="328" priority="309" operator="equal">
      <formula>"NO"</formula>
    </cfRule>
  </conditionalFormatting>
  <conditionalFormatting sqref="H13">
    <cfRule type="cellIs" dxfId="327" priority="308" operator="equal">
      <formula>"NO"</formula>
    </cfRule>
  </conditionalFormatting>
  <conditionalFormatting sqref="L13">
    <cfRule type="cellIs" dxfId="326" priority="307" operator="equal">
      <formula>"NO"</formula>
    </cfRule>
  </conditionalFormatting>
  <conditionalFormatting sqref="F13">
    <cfRule type="cellIs" dxfId="325" priority="304" operator="equal">
      <formula>"NO"</formula>
    </cfRule>
  </conditionalFormatting>
  <conditionalFormatting sqref="N13">
    <cfRule type="cellIs" dxfId="324" priority="303" operator="equal">
      <formula>"NO"</formula>
    </cfRule>
  </conditionalFormatting>
  <conditionalFormatting sqref="Q16:R16">
    <cfRule type="cellIs" dxfId="323" priority="242" operator="equal">
      <formula>"NO"</formula>
    </cfRule>
  </conditionalFormatting>
  <conditionalFormatting sqref="R23">
    <cfRule type="cellIs" dxfId="322" priority="241" operator="equal">
      <formula>"NO"</formula>
    </cfRule>
  </conditionalFormatting>
  <conditionalFormatting sqref="Q22:R22">
    <cfRule type="cellIs" dxfId="321" priority="240" operator="equal">
      <formula>"NO"</formula>
    </cfRule>
  </conditionalFormatting>
  <conditionalFormatting sqref="W15:X15">
    <cfRule type="cellIs" dxfId="320" priority="189" operator="equal">
      <formula>"NO"</formula>
    </cfRule>
  </conditionalFormatting>
  <conditionalFormatting sqref="Q23">
    <cfRule type="cellIs" dxfId="319" priority="238" operator="equal">
      <formula>"NO"</formula>
    </cfRule>
  </conditionalFormatting>
  <conditionalFormatting sqref="P14">
    <cfRule type="cellIs" dxfId="318" priority="274" operator="equal">
      <formula>"NO"</formula>
    </cfRule>
  </conditionalFormatting>
  <conditionalFormatting sqref="O16:P16">
    <cfRule type="cellIs" dxfId="317" priority="272" operator="equal">
      <formula>"NO"</formula>
    </cfRule>
  </conditionalFormatting>
  <conditionalFormatting sqref="Y16:Z16">
    <cfRule type="cellIs" dxfId="316" priority="182" operator="equal">
      <formula>"NO"</formula>
    </cfRule>
  </conditionalFormatting>
  <conditionalFormatting sqref="O14">
    <cfRule type="cellIs" dxfId="315" priority="266" operator="equal">
      <formula>"NO"</formula>
    </cfRule>
  </conditionalFormatting>
  <conditionalFormatting sqref="T23">
    <cfRule type="cellIs" dxfId="314" priority="226" operator="equal">
      <formula>"NO"</formula>
    </cfRule>
  </conditionalFormatting>
  <conditionalFormatting sqref="O15:P15">
    <cfRule type="cellIs" dxfId="313" priority="264" operator="equal">
      <formula>"NO"</formula>
    </cfRule>
  </conditionalFormatting>
  <conditionalFormatting sqref="I25:J25">
    <cfRule type="cellIs" dxfId="312" priority="283" operator="equal">
      <formula>"NO HABIL"</formula>
    </cfRule>
  </conditionalFormatting>
  <conditionalFormatting sqref="S23">
    <cfRule type="cellIs" dxfId="311" priority="223" operator="equal">
      <formula>"NO"</formula>
    </cfRule>
  </conditionalFormatting>
  <conditionalFormatting sqref="Y15:Z15">
    <cfRule type="cellIs" dxfId="310" priority="174" operator="equal">
      <formula>"NO"</formula>
    </cfRule>
  </conditionalFormatting>
  <conditionalFormatting sqref="K25:L25">
    <cfRule type="cellIs" dxfId="309" priority="280" operator="equal">
      <formula>"NO HABIL"</formula>
    </cfRule>
  </conditionalFormatting>
  <conditionalFormatting sqref="V14">
    <cfRule type="cellIs" dxfId="308" priority="259" operator="equal">
      <formula>"NO"</formula>
    </cfRule>
  </conditionalFormatting>
  <conditionalFormatting sqref="U13">
    <cfRule type="cellIs" dxfId="307" priority="258" operator="equal">
      <formula>"NO"</formula>
    </cfRule>
  </conditionalFormatting>
  <conditionalFormatting sqref="C25:D25">
    <cfRule type="cellIs" dxfId="306" priority="277" operator="equal">
      <formula>"NO HABIL"</formula>
    </cfRule>
  </conditionalFormatting>
  <conditionalFormatting sqref="V23">
    <cfRule type="cellIs" dxfId="305" priority="256" operator="equal">
      <formula>"NO"</formula>
    </cfRule>
  </conditionalFormatting>
  <conditionalFormatting sqref="U22:V22">
    <cfRule type="cellIs" dxfId="304" priority="255" operator="equal">
      <formula>"NO"</formula>
    </cfRule>
  </conditionalFormatting>
  <conditionalFormatting sqref="P23">
    <cfRule type="cellIs" dxfId="303" priority="271" operator="equal">
      <formula>"NO"</formula>
    </cfRule>
  </conditionalFormatting>
  <conditionalFormatting sqref="O23">
    <cfRule type="cellIs" dxfId="302" priority="268" operator="equal">
      <formula>"NO"</formula>
    </cfRule>
  </conditionalFormatting>
  <conditionalFormatting sqref="R13">
    <cfRule type="cellIs" dxfId="301" priority="233" operator="equal">
      <formula>"NO"</formula>
    </cfRule>
  </conditionalFormatting>
  <conditionalFormatting sqref="O22:P22">
    <cfRule type="cellIs" dxfId="300" priority="270" operator="equal">
      <formula>"NO"</formula>
    </cfRule>
  </conditionalFormatting>
  <conditionalFormatting sqref="O13">
    <cfRule type="cellIs" dxfId="299" priority="273" operator="equal">
      <formula>"NO"</formula>
    </cfRule>
  </conditionalFormatting>
  <conditionalFormatting sqref="U16:V16">
    <cfRule type="cellIs" dxfId="298" priority="257" operator="equal">
      <formula>"NO"</formula>
    </cfRule>
  </conditionalFormatting>
  <conditionalFormatting sqref="O25:P25">
    <cfRule type="cellIs" dxfId="296" priority="267" operator="equal">
      <formula>"NO HABIL"</formula>
    </cfRule>
  </conditionalFormatting>
  <conditionalFormatting sqref="W13">
    <cfRule type="cellIs" dxfId="295" priority="198" operator="equal">
      <formula>"NO"</formula>
    </cfRule>
  </conditionalFormatting>
  <conditionalFormatting sqref="U23">
    <cfRule type="cellIs" dxfId="294" priority="253" operator="equal">
      <formula>"NO"</formula>
    </cfRule>
  </conditionalFormatting>
  <conditionalFormatting sqref="S22:T22">
    <cfRule type="cellIs" dxfId="293" priority="225" operator="equal">
      <formula>"NO"</formula>
    </cfRule>
  </conditionalFormatting>
  <conditionalFormatting sqref="K17">
    <cfRule type="cellIs" dxfId="292" priority="165" operator="equal">
      <formula>"NO"</formula>
    </cfRule>
  </conditionalFormatting>
  <conditionalFormatting sqref="W23">
    <cfRule type="cellIs" dxfId="291" priority="193" operator="equal">
      <formula>"NO"</formula>
    </cfRule>
  </conditionalFormatting>
  <conditionalFormatting sqref="M17">
    <cfRule type="cellIs" dxfId="290" priority="163" operator="equal">
      <formula>"NO"</formula>
    </cfRule>
  </conditionalFormatting>
  <conditionalFormatting sqref="E17">
    <cfRule type="cellIs" dxfId="289" priority="169" operator="equal">
      <formula>"NO"</formula>
    </cfRule>
  </conditionalFormatting>
  <conditionalFormatting sqref="AB14">
    <cfRule type="cellIs" dxfId="288" priority="214" operator="equal">
      <formula>"NO"</formula>
    </cfRule>
  </conditionalFormatting>
  <conditionalFormatting sqref="T13">
    <cfRule type="cellIs" dxfId="287" priority="218" operator="equal">
      <formula>"NO"</formula>
    </cfRule>
  </conditionalFormatting>
  <conditionalFormatting sqref="S15:T15">
    <cfRule type="cellIs" dxfId="285" priority="219" operator="equal">
      <formula>"NO"</formula>
    </cfRule>
  </conditionalFormatting>
  <conditionalFormatting sqref="F18">
    <cfRule type="cellIs" dxfId="284" priority="143" operator="equal">
      <formula>"NO"</formula>
    </cfRule>
  </conditionalFormatting>
  <conditionalFormatting sqref="U25:V25">
    <cfRule type="cellIs" dxfId="283" priority="252" operator="equal">
      <formula>"NO HABIL"</formula>
    </cfRule>
  </conditionalFormatting>
  <conditionalFormatting sqref="U14">
    <cfRule type="cellIs" dxfId="282" priority="251" operator="equal">
      <formula>"NO"</formula>
    </cfRule>
  </conditionalFormatting>
  <conditionalFormatting sqref="R14">
    <cfRule type="cellIs" dxfId="281" priority="244" operator="equal">
      <formula>"NO"</formula>
    </cfRule>
  </conditionalFormatting>
  <conditionalFormatting sqref="U15:V15">
    <cfRule type="cellIs" dxfId="280" priority="249" operator="equal">
      <formula>"NO"</formula>
    </cfRule>
  </conditionalFormatting>
  <conditionalFormatting sqref="V13">
    <cfRule type="cellIs" dxfId="279" priority="248" operator="equal">
      <formula>"NO"</formula>
    </cfRule>
  </conditionalFormatting>
  <conditionalFormatting sqref="Y23">
    <cfRule type="cellIs" dxfId="277" priority="178" operator="equal">
      <formula>"NO"</formula>
    </cfRule>
  </conditionalFormatting>
  <conditionalFormatting sqref="D18">
    <cfRule type="cellIs" dxfId="276" priority="148" operator="equal">
      <formula>"NO"</formula>
    </cfRule>
  </conditionalFormatting>
  <conditionalFormatting sqref="W17">
    <cfRule type="cellIs" dxfId="275" priority="154" operator="equal">
      <formula>"NO"</formula>
    </cfRule>
  </conditionalFormatting>
  <conditionalFormatting sqref="O17">
    <cfRule type="cellIs" dxfId="274" priority="161" operator="equal">
      <formula>"NO"</formula>
    </cfRule>
  </conditionalFormatting>
  <conditionalFormatting sqref="AB13">
    <cfRule type="cellIs" dxfId="273" priority="203" operator="equal">
      <formula>"NO"</formula>
    </cfRule>
  </conditionalFormatting>
  <conditionalFormatting sqref="X17">
    <cfRule type="cellIs" dxfId="272" priority="153" operator="equal">
      <formula>"NO"</formula>
    </cfRule>
  </conditionalFormatting>
  <conditionalFormatting sqref="Q13">
    <cfRule type="cellIs" dxfId="271" priority="243" operator="equal">
      <formula>"NO"</formula>
    </cfRule>
  </conditionalFormatting>
  <conditionalFormatting sqref="T14">
    <cfRule type="cellIs" dxfId="270" priority="229" operator="equal">
      <formula>"NO"</formula>
    </cfRule>
  </conditionalFormatting>
  <conditionalFormatting sqref="S17">
    <cfRule type="cellIs" dxfId="269" priority="157" operator="equal">
      <formula>"NO"</formula>
    </cfRule>
  </conditionalFormatting>
  <conditionalFormatting sqref="Q25:R25">
    <cfRule type="cellIs" dxfId="268" priority="237" operator="equal">
      <formula>"NO HABIL"</formula>
    </cfRule>
  </conditionalFormatting>
  <conditionalFormatting sqref="Q14">
    <cfRule type="cellIs" dxfId="267" priority="236" operator="equal">
      <formula>"NO"</formula>
    </cfRule>
  </conditionalFormatting>
  <conditionalFormatting sqref="D19">
    <cfRule type="cellIs" dxfId="266" priority="109" operator="equal">
      <formula>"NO"</formula>
    </cfRule>
  </conditionalFormatting>
  <conditionalFormatting sqref="AA16:AB16">
    <cfRule type="cellIs" dxfId="264" priority="212" operator="equal">
      <formula>"NO"</formula>
    </cfRule>
  </conditionalFormatting>
  <conditionalFormatting sqref="AB23">
    <cfRule type="cellIs" dxfId="263" priority="211" operator="equal">
      <formula>"NO"</formula>
    </cfRule>
  </conditionalFormatting>
  <conditionalFormatting sqref="AA22:AB22">
    <cfRule type="cellIs" dxfId="262" priority="210" operator="equal">
      <formula>"NO"</formula>
    </cfRule>
  </conditionalFormatting>
  <conditionalFormatting sqref="L18">
    <cfRule type="cellIs" dxfId="261" priority="139" operator="equal">
      <formula>"NO"</formula>
    </cfRule>
  </conditionalFormatting>
  <conditionalFormatting sqref="X13">
    <cfRule type="cellIs" dxfId="260" priority="188" operator="equal">
      <formula>"NO"</formula>
    </cfRule>
  </conditionalFormatting>
  <conditionalFormatting sqref="S13">
    <cfRule type="cellIs" dxfId="259" priority="228" operator="equal">
      <formula>"NO"</formula>
    </cfRule>
  </conditionalFormatting>
  <conditionalFormatting sqref="W18">
    <cfRule type="cellIs" dxfId="258" priority="129" operator="equal">
      <formula>"NO"</formula>
    </cfRule>
  </conditionalFormatting>
  <conditionalFormatting sqref="I18">
    <cfRule type="cellIs" dxfId="257" priority="142" operator="equal">
      <formula>"NO"</formula>
    </cfRule>
  </conditionalFormatting>
  <conditionalFormatting sqref="S25:T25">
    <cfRule type="cellIs" dxfId="256" priority="222" operator="equal">
      <formula>"NO HABIL"</formula>
    </cfRule>
  </conditionalFormatting>
  <conditionalFormatting sqref="S14">
    <cfRule type="cellIs" dxfId="255" priority="221" operator="equal">
      <formula>"NO"</formula>
    </cfRule>
  </conditionalFormatting>
  <conditionalFormatting sqref="Z13">
    <cfRule type="cellIs" dxfId="254" priority="173" operator="equal">
      <formula>"NO"</formula>
    </cfRule>
  </conditionalFormatting>
  <conditionalFormatting sqref="J18">
    <cfRule type="cellIs" dxfId="253" priority="141" operator="equal">
      <formula>"NO"</formula>
    </cfRule>
  </conditionalFormatting>
  <conditionalFormatting sqref="W16:X16">
    <cfRule type="cellIs" dxfId="252" priority="197" operator="equal">
      <formula>"NO"</formula>
    </cfRule>
  </conditionalFormatting>
  <conditionalFormatting sqref="X23">
    <cfRule type="cellIs" dxfId="251" priority="196" operator="equal">
      <formula>"NO"</formula>
    </cfRule>
  </conditionalFormatting>
  <conditionalFormatting sqref="W22:X22">
    <cfRule type="cellIs" dxfId="250" priority="195" operator="equal">
      <formula>"NO"</formula>
    </cfRule>
  </conditionalFormatting>
  <conditionalFormatting sqref="G18">
    <cfRule type="cellIs" dxfId="249" priority="124" operator="equal">
      <formula>"NO"</formula>
    </cfRule>
  </conditionalFormatting>
  <conditionalFormatting sqref="AA23">
    <cfRule type="cellIs" dxfId="248" priority="208" operator="equal">
      <formula>"NO"</formula>
    </cfRule>
  </conditionalFormatting>
  <conditionalFormatting sqref="H18">
    <cfRule type="cellIs" dxfId="247" priority="123" operator="equal">
      <formula>"NO"</formula>
    </cfRule>
  </conditionalFormatting>
  <conditionalFormatting sqref="AA13">
    <cfRule type="cellIs" dxfId="246" priority="213" operator="equal">
      <formula>"NO"</formula>
    </cfRule>
  </conditionalFormatting>
  <conditionalFormatting sqref="AA17">
    <cfRule type="cellIs" dxfId="245" priority="209" operator="equal">
      <formula>"NO"</formula>
    </cfRule>
  </conditionalFormatting>
  <conditionalFormatting sqref="J17">
    <cfRule type="cellIs" dxfId="244" priority="166" operator="equal">
      <formula>"NO"</formula>
    </cfRule>
  </conditionalFormatting>
  <conditionalFormatting sqref="AA25:AB25">
    <cfRule type="cellIs" dxfId="243" priority="207" operator="equal">
      <formula>"NO HABIL"</formula>
    </cfRule>
  </conditionalFormatting>
  <conditionalFormatting sqref="AA14">
    <cfRule type="cellIs" dxfId="242" priority="206" operator="equal">
      <formula>"NO"</formula>
    </cfRule>
  </conditionalFormatting>
  <conditionalFormatting sqref="AA15:AB15">
    <cfRule type="cellIs" dxfId="241" priority="204" operator="equal">
      <formula>"NO"</formula>
    </cfRule>
  </conditionalFormatting>
  <conditionalFormatting sqref="V17">
    <cfRule type="cellIs" dxfId="240" priority="155" operator="equal">
      <formula>"NO"</formula>
    </cfRule>
  </conditionalFormatting>
  <conditionalFormatting sqref="Z23">
    <cfRule type="cellIs" dxfId="239" priority="181" operator="equal">
      <formula>"NO"</formula>
    </cfRule>
  </conditionalFormatting>
  <conditionalFormatting sqref="Y22:Z22">
    <cfRule type="cellIs" dxfId="238" priority="180" operator="equal">
      <formula>"NO"</formula>
    </cfRule>
  </conditionalFormatting>
  <conditionalFormatting sqref="X18">
    <cfRule type="cellIs" dxfId="237" priority="128" operator="equal">
      <formula>"NO"</formula>
    </cfRule>
  </conditionalFormatting>
  <conditionalFormatting sqref="L17">
    <cfRule type="cellIs" dxfId="236" priority="164" operator="equal">
      <formula>"NO"</formula>
    </cfRule>
  </conditionalFormatting>
  <conditionalFormatting sqref="P17">
    <cfRule type="cellIs" dxfId="235" priority="160" operator="equal">
      <formula>"NO"</formula>
    </cfRule>
  </conditionalFormatting>
  <conditionalFormatting sqref="X14">
    <cfRule type="cellIs" dxfId="234" priority="199" operator="equal">
      <formula>"NO"</formula>
    </cfRule>
  </conditionalFormatting>
  <conditionalFormatting sqref="W25:X25">
    <cfRule type="cellIs" dxfId="233" priority="192" operator="equal">
      <formula>"NO HABIL"</formula>
    </cfRule>
  </conditionalFormatting>
  <conditionalFormatting sqref="W14">
    <cfRule type="cellIs" dxfId="232" priority="191" operator="equal">
      <formula>"NO"</formula>
    </cfRule>
  </conditionalFormatting>
  <conditionalFormatting sqref="AB19">
    <cfRule type="cellIs" dxfId="231" priority="69" operator="equal">
      <formula>"NO"</formula>
    </cfRule>
  </conditionalFormatting>
  <conditionalFormatting sqref="K18">
    <cfRule type="cellIs" dxfId="230" priority="140" operator="equal">
      <formula>"NO"</formula>
    </cfRule>
  </conditionalFormatting>
  <conditionalFormatting sqref="I17">
    <cfRule type="cellIs" dxfId="229" priority="167" operator="equal">
      <formula>"NO"</formula>
    </cfRule>
  </conditionalFormatting>
  <conditionalFormatting sqref="R18">
    <cfRule type="cellIs" dxfId="228" priority="117" operator="equal">
      <formula>"NO"</formula>
    </cfRule>
  </conditionalFormatting>
  <conditionalFormatting sqref="V18">
    <cfRule type="cellIs" dxfId="227" priority="113" operator="equal">
      <formula>"NO"</formula>
    </cfRule>
  </conditionalFormatting>
  <conditionalFormatting sqref="C18">
    <cfRule type="cellIs" dxfId="226" priority="149" operator="equal">
      <formula>"NO"</formula>
    </cfRule>
  </conditionalFormatting>
  <conditionalFormatting sqref="Y13">
    <cfRule type="cellIs" dxfId="225" priority="183" operator="equal">
      <formula>"NO"</formula>
    </cfRule>
  </conditionalFormatting>
  <conditionalFormatting sqref="Y14">
    <cfRule type="cellIs" dxfId="224" priority="176" operator="equal">
      <formula>"NO"</formula>
    </cfRule>
  </conditionalFormatting>
  <conditionalFormatting sqref="Z14">
    <cfRule type="cellIs" dxfId="223" priority="184" operator="equal">
      <formula>"NO"</formula>
    </cfRule>
  </conditionalFormatting>
  <conditionalFormatting sqref="Y25:Z25">
    <cfRule type="cellIs" dxfId="222" priority="177" operator="equal">
      <formula>"NO HABIL"</formula>
    </cfRule>
  </conditionalFormatting>
  <conditionalFormatting sqref="E20">
    <cfRule type="cellIs" dxfId="221" priority="60" operator="equal">
      <formula>"NO"</formula>
    </cfRule>
  </conditionalFormatting>
  <conditionalFormatting sqref="I20">
    <cfRule type="cellIs" dxfId="220" priority="56" operator="equal">
      <formula>"NO"</formula>
    </cfRule>
  </conditionalFormatting>
  <conditionalFormatting sqref="Y17">
    <cfRule type="cellIs" dxfId="219" priority="152" operator="equal">
      <formula>"NO"</formula>
    </cfRule>
  </conditionalFormatting>
  <conditionalFormatting sqref="Z17">
    <cfRule type="cellIs" dxfId="218" priority="151" operator="equal">
      <formula>"NO"</formula>
    </cfRule>
  </conditionalFormatting>
  <conditionalFormatting sqref="R19">
    <cfRule type="cellIs" dxfId="217" priority="73" operator="equal">
      <formula>"NO"</formula>
    </cfRule>
  </conditionalFormatting>
  <conditionalFormatting sqref="Y18">
    <cfRule type="cellIs" dxfId="216" priority="127" operator="equal">
      <formula>"NO"</formula>
    </cfRule>
  </conditionalFormatting>
  <conditionalFormatting sqref="Z18">
    <cfRule type="cellIs" dxfId="215" priority="126" operator="equal">
      <formula>"NO"</formula>
    </cfRule>
  </conditionalFormatting>
  <conditionalFormatting sqref="N17">
    <cfRule type="cellIs" dxfId="214" priority="162" operator="equal">
      <formula>"NO"</formula>
    </cfRule>
  </conditionalFormatting>
  <conditionalFormatting sqref="Q17">
    <cfRule type="cellIs" dxfId="213" priority="159" operator="equal">
      <formula>"NO"</formula>
    </cfRule>
  </conditionalFormatting>
  <conditionalFormatting sqref="C19">
    <cfRule type="cellIs" dxfId="212" priority="110" operator="equal">
      <formula>"NO"</formula>
    </cfRule>
  </conditionalFormatting>
  <conditionalFormatting sqref="E19">
    <cfRule type="cellIs" dxfId="211" priority="108" operator="equal">
      <formula>"NO"</formula>
    </cfRule>
  </conditionalFormatting>
  <conditionalFormatting sqref="AA18">
    <cfRule type="cellIs" dxfId="210" priority="112" operator="equal">
      <formula>"NO"</formula>
    </cfRule>
  </conditionalFormatting>
  <conditionalFormatting sqref="AB18">
    <cfRule type="cellIs" dxfId="209" priority="111" operator="equal">
      <formula>"NO"</formula>
    </cfRule>
  </conditionalFormatting>
  <conditionalFormatting sqref="X19">
    <cfRule type="cellIs" dxfId="208" priority="65" operator="equal">
      <formula>"NO"</formula>
    </cfRule>
  </conditionalFormatting>
  <conditionalFormatting sqref="W19">
    <cfRule type="cellIs" dxfId="207" priority="66" operator="equal">
      <formula>"NO"</formula>
    </cfRule>
  </conditionalFormatting>
  <conditionalFormatting sqref="Y19">
    <cfRule type="cellIs" dxfId="206" priority="64" operator="equal">
      <formula>"NO"</formula>
    </cfRule>
  </conditionalFormatting>
  <conditionalFormatting sqref="L19">
    <cfRule type="cellIs" dxfId="205" priority="79" operator="equal">
      <formula>"NO"</formula>
    </cfRule>
  </conditionalFormatting>
  <conditionalFormatting sqref="M19">
    <cfRule type="cellIs" dxfId="204" priority="78" operator="equal">
      <formula>"NO"</formula>
    </cfRule>
  </conditionalFormatting>
  <conditionalFormatting sqref="E18">
    <cfRule type="cellIs" dxfId="203" priority="144" operator="equal">
      <formula>"NO"</formula>
    </cfRule>
  </conditionalFormatting>
  <conditionalFormatting sqref="P20">
    <cfRule type="cellIs" dxfId="202" priority="49" operator="equal">
      <formula>"NO"</formula>
    </cfRule>
  </conditionalFormatting>
  <conditionalFormatting sqref="N19">
    <cfRule type="cellIs" dxfId="201" priority="77" operator="equal">
      <formula>"NO"</formula>
    </cfRule>
  </conditionalFormatting>
  <conditionalFormatting sqref="Q20">
    <cfRule type="cellIs" dxfId="200" priority="48" operator="equal">
      <formula>"NO"</formula>
    </cfRule>
  </conditionalFormatting>
  <conditionalFormatting sqref="K19">
    <cfRule type="cellIs" dxfId="199" priority="80" operator="equal">
      <formula>"NO"</formula>
    </cfRule>
  </conditionalFormatting>
  <conditionalFormatting sqref="P19">
    <cfRule type="cellIs" dxfId="198" priority="75" operator="equal">
      <formula>"NO"</formula>
    </cfRule>
  </conditionalFormatting>
  <conditionalFormatting sqref="M18">
    <cfRule type="cellIs" dxfId="197" priority="122" operator="equal">
      <formula>"NO"</formula>
    </cfRule>
  </conditionalFormatting>
  <conditionalFormatting sqref="N18">
    <cfRule type="cellIs" dxfId="196" priority="121" operator="equal">
      <formula>"NO"</formula>
    </cfRule>
  </conditionalFormatting>
  <conditionalFormatting sqref="O18">
    <cfRule type="cellIs" dxfId="195" priority="120" operator="equal">
      <formula>"NO"</formula>
    </cfRule>
  </conditionalFormatting>
  <conditionalFormatting sqref="P18">
    <cfRule type="cellIs" dxfId="194" priority="119" operator="equal">
      <formula>"NO"</formula>
    </cfRule>
  </conditionalFormatting>
  <conditionalFormatting sqref="Q18">
    <cfRule type="cellIs" dxfId="193" priority="118" operator="equal">
      <formula>"NO"</formula>
    </cfRule>
  </conditionalFormatting>
  <conditionalFormatting sqref="S18">
    <cfRule type="cellIs" dxfId="192" priority="116" operator="equal">
      <formula>"NO"</formula>
    </cfRule>
  </conditionalFormatting>
  <conditionalFormatting sqref="T18">
    <cfRule type="cellIs" dxfId="191" priority="115" operator="equal">
      <formula>"NO"</formula>
    </cfRule>
  </conditionalFormatting>
  <conditionalFormatting sqref="U18">
    <cfRule type="cellIs" dxfId="190" priority="114" operator="equal">
      <formula>"NO"</formula>
    </cfRule>
  </conditionalFormatting>
  <conditionalFormatting sqref="Z19">
    <cfRule type="cellIs" dxfId="189" priority="63" operator="equal">
      <formula>"NO"</formula>
    </cfRule>
  </conditionalFormatting>
  <conditionalFormatting sqref="H20">
    <cfRule type="cellIs" dxfId="188" priority="57" operator="equal">
      <formula>"NO"</formula>
    </cfRule>
  </conditionalFormatting>
  <conditionalFormatting sqref="F19">
    <cfRule type="cellIs" dxfId="187" priority="107" operator="equal">
      <formula>"NO"</formula>
    </cfRule>
  </conditionalFormatting>
  <conditionalFormatting sqref="U19">
    <cfRule type="cellIs" dxfId="186" priority="68" operator="equal">
      <formula>"NO"</formula>
    </cfRule>
  </conditionalFormatting>
  <conditionalFormatting sqref="J19">
    <cfRule type="cellIs" dxfId="185" priority="81" operator="equal">
      <formula>"NO"</formula>
    </cfRule>
  </conditionalFormatting>
  <conditionalFormatting sqref="S20">
    <cfRule type="cellIs" dxfId="184" priority="46" operator="equal">
      <formula>"NO"</formula>
    </cfRule>
  </conditionalFormatting>
  <conditionalFormatting sqref="O19">
    <cfRule type="cellIs" dxfId="183" priority="76" operator="equal">
      <formula>"NO"</formula>
    </cfRule>
  </conditionalFormatting>
  <conditionalFormatting sqref="N20">
    <cfRule type="cellIs" dxfId="182" priority="51" operator="equal">
      <formula>"NO"</formula>
    </cfRule>
  </conditionalFormatting>
  <conditionalFormatting sqref="O20">
    <cfRule type="cellIs" dxfId="181" priority="50" operator="equal">
      <formula>"NO"</formula>
    </cfRule>
  </conditionalFormatting>
  <conditionalFormatting sqref="I19">
    <cfRule type="cellIs" dxfId="180" priority="82" operator="equal">
      <formula>"NO"</formula>
    </cfRule>
  </conditionalFormatting>
  <conditionalFormatting sqref="G19">
    <cfRule type="cellIs" dxfId="179" priority="84" operator="equal">
      <formula>"NO"</formula>
    </cfRule>
  </conditionalFormatting>
  <conditionalFormatting sqref="H19">
    <cfRule type="cellIs" dxfId="178" priority="83" operator="equal">
      <formula>"NO"</formula>
    </cfRule>
  </conditionalFormatting>
  <conditionalFormatting sqref="L20">
    <cfRule type="cellIs" dxfId="177" priority="53" operator="equal">
      <formula>"NO"</formula>
    </cfRule>
  </conditionalFormatting>
  <conditionalFormatting sqref="M20">
    <cfRule type="cellIs" dxfId="176" priority="52" operator="equal">
      <formula>"NO"</formula>
    </cfRule>
  </conditionalFormatting>
  <conditionalFormatting sqref="Q19">
    <cfRule type="cellIs" dxfId="175" priority="74" operator="equal">
      <formula>"NO"</formula>
    </cfRule>
  </conditionalFormatting>
  <conditionalFormatting sqref="T19">
    <cfRule type="cellIs" dxfId="174" priority="71" operator="equal">
      <formula>"NO"</formula>
    </cfRule>
  </conditionalFormatting>
  <conditionalFormatting sqref="S19">
    <cfRule type="cellIs" dxfId="173" priority="72" operator="equal">
      <formula>"NO"</formula>
    </cfRule>
  </conditionalFormatting>
  <conditionalFormatting sqref="AA19">
    <cfRule type="cellIs" dxfId="172" priority="70" operator="equal">
      <formula>"NO"</formula>
    </cfRule>
  </conditionalFormatting>
  <conditionalFormatting sqref="V19">
    <cfRule type="cellIs" dxfId="171" priority="67" operator="equal">
      <formula>"NO"</formula>
    </cfRule>
  </conditionalFormatting>
  <conditionalFormatting sqref="R20">
    <cfRule type="cellIs" dxfId="170" priority="36" operator="equal">
      <formula>"NO"</formula>
    </cfRule>
  </conditionalFormatting>
  <conditionalFormatting sqref="T20">
    <cfRule type="cellIs" dxfId="169" priority="35" operator="equal">
      <formula>"NO"</formula>
    </cfRule>
  </conditionalFormatting>
  <conditionalFormatting sqref="AB20">
    <cfRule type="cellIs" dxfId="168" priority="34" operator="equal">
      <formula>"NO"</formula>
    </cfRule>
  </conditionalFormatting>
  <conditionalFormatting sqref="C20">
    <cfRule type="cellIs" dxfId="167" priority="62" operator="equal">
      <formula>"NO"</formula>
    </cfRule>
  </conditionalFormatting>
  <conditionalFormatting sqref="D20">
    <cfRule type="cellIs" dxfId="166" priority="61" operator="equal">
      <formula>"NO"</formula>
    </cfRule>
  </conditionalFormatting>
  <conditionalFormatting sqref="K20">
    <cfRule type="cellIs" dxfId="165" priority="54" operator="equal">
      <formula>"NO"</formula>
    </cfRule>
  </conditionalFormatting>
  <conditionalFormatting sqref="X20">
    <cfRule type="cellIs" dxfId="164" priority="39" operator="equal">
      <formula>"NO"</formula>
    </cfRule>
  </conditionalFormatting>
  <conditionalFormatting sqref="Y20">
    <cfRule type="cellIs" dxfId="163" priority="38" operator="equal">
      <formula>"NO"</formula>
    </cfRule>
  </conditionalFormatting>
  <conditionalFormatting sqref="Z20">
    <cfRule type="cellIs" dxfId="162" priority="37" operator="equal">
      <formula>"NO"</formula>
    </cfRule>
  </conditionalFormatting>
  <conditionalFormatting sqref="F20">
    <cfRule type="cellIs" dxfId="161" priority="59" operator="equal">
      <formula>"NO"</formula>
    </cfRule>
  </conditionalFormatting>
  <conditionalFormatting sqref="J20">
    <cfRule type="cellIs" dxfId="160" priority="55" operator="equal">
      <formula>"NO"</formula>
    </cfRule>
  </conditionalFormatting>
  <conditionalFormatting sqref="G20">
    <cfRule type="cellIs" dxfId="159" priority="58" operator="equal">
      <formula>"NO"</formula>
    </cfRule>
  </conditionalFormatting>
  <conditionalFormatting sqref="AA20">
    <cfRule type="cellIs" dxfId="158" priority="44" operator="equal">
      <formula>"NO"</formula>
    </cfRule>
  </conditionalFormatting>
  <conditionalFormatting sqref="U20">
    <cfRule type="cellIs" dxfId="157" priority="42" operator="equal">
      <formula>"NO"</formula>
    </cfRule>
  </conditionalFormatting>
  <conditionalFormatting sqref="V20">
    <cfRule type="cellIs" dxfId="156" priority="41" operator="equal">
      <formula>"NO"</formula>
    </cfRule>
  </conditionalFormatting>
  <conditionalFormatting sqref="W20">
    <cfRule type="cellIs" dxfId="155" priority="40" operator="equal">
      <formula>"NO"</formula>
    </cfRule>
  </conditionalFormatting>
  <conditionalFormatting sqref="E21">
    <cfRule type="cellIs" dxfId="154" priority="31" operator="equal">
      <formula>"NO"</formula>
    </cfRule>
  </conditionalFormatting>
  <conditionalFormatting sqref="I21">
    <cfRule type="cellIs" dxfId="153" priority="27" operator="equal">
      <formula>"NO"</formula>
    </cfRule>
  </conditionalFormatting>
  <conditionalFormatting sqref="P21">
    <cfRule type="cellIs" dxfId="152" priority="20" operator="equal">
      <formula>"NO"</formula>
    </cfRule>
  </conditionalFormatting>
  <conditionalFormatting sqref="Q21">
    <cfRule type="cellIs" dxfId="151" priority="19" operator="equal">
      <formula>"NO"</formula>
    </cfRule>
  </conditionalFormatting>
  <conditionalFormatting sqref="H21">
    <cfRule type="cellIs" dxfId="150" priority="28" operator="equal">
      <formula>"NO"</formula>
    </cfRule>
  </conditionalFormatting>
  <conditionalFormatting sqref="S21">
    <cfRule type="cellIs" dxfId="149" priority="18" operator="equal">
      <formula>"NO"</formula>
    </cfRule>
  </conditionalFormatting>
  <conditionalFormatting sqref="N21">
    <cfRule type="cellIs" dxfId="148" priority="22" operator="equal">
      <formula>"NO"</formula>
    </cfRule>
  </conditionalFormatting>
  <conditionalFormatting sqref="O21">
    <cfRule type="cellIs" dxfId="147" priority="21" operator="equal">
      <formula>"NO"</formula>
    </cfRule>
  </conditionalFormatting>
  <conditionalFormatting sqref="L21">
    <cfRule type="cellIs" dxfId="146" priority="24" operator="equal">
      <formula>"NO"</formula>
    </cfRule>
  </conditionalFormatting>
  <conditionalFormatting sqref="M21">
    <cfRule type="cellIs" dxfId="145" priority="23" operator="equal">
      <formula>"NO"</formula>
    </cfRule>
  </conditionalFormatting>
  <conditionalFormatting sqref="C21">
    <cfRule type="cellIs" dxfId="144" priority="33" operator="equal">
      <formula>"NO"</formula>
    </cfRule>
  </conditionalFormatting>
  <conditionalFormatting sqref="D21">
    <cfRule type="cellIs" dxfId="143" priority="32" operator="equal">
      <formula>"NO"</formula>
    </cfRule>
  </conditionalFormatting>
  <conditionalFormatting sqref="K21">
    <cfRule type="cellIs" dxfId="142" priority="25" operator="equal">
      <formula>"NO"</formula>
    </cfRule>
  </conditionalFormatting>
  <conditionalFormatting sqref="X21">
    <cfRule type="cellIs" dxfId="141" priority="13" operator="equal">
      <formula>"NO"</formula>
    </cfRule>
  </conditionalFormatting>
  <conditionalFormatting sqref="Y21">
    <cfRule type="cellIs" dxfId="140" priority="12" operator="equal">
      <formula>"NO"</formula>
    </cfRule>
  </conditionalFormatting>
  <conditionalFormatting sqref="Z21">
    <cfRule type="cellIs" dxfId="139" priority="11" operator="equal">
      <formula>"NO"</formula>
    </cfRule>
  </conditionalFormatting>
  <conditionalFormatting sqref="F21">
    <cfRule type="cellIs" dxfId="138" priority="30" operator="equal">
      <formula>"NO"</formula>
    </cfRule>
  </conditionalFormatting>
  <conditionalFormatting sqref="J21">
    <cfRule type="cellIs" dxfId="137" priority="26" operator="equal">
      <formula>"NO"</formula>
    </cfRule>
  </conditionalFormatting>
  <conditionalFormatting sqref="G21">
    <cfRule type="cellIs" dxfId="136" priority="29" operator="equal">
      <formula>"NO"</formula>
    </cfRule>
  </conditionalFormatting>
  <conditionalFormatting sqref="AA21">
    <cfRule type="cellIs" dxfId="135" priority="17" operator="equal">
      <formula>"NO"</formula>
    </cfRule>
  </conditionalFormatting>
  <conditionalFormatting sqref="U21">
    <cfRule type="cellIs" dxfId="134" priority="16" operator="equal">
      <formula>"NO"</formula>
    </cfRule>
  </conditionalFormatting>
  <conditionalFormatting sqref="V21">
    <cfRule type="cellIs" dxfId="133" priority="15" operator="equal">
      <formula>"NO"</formula>
    </cfRule>
  </conditionalFormatting>
  <conditionalFormatting sqref="W21">
    <cfRule type="cellIs" dxfId="132" priority="14" operator="equal">
      <formula>"NO"</formula>
    </cfRule>
  </conditionalFormatting>
  <conditionalFormatting sqref="R21">
    <cfRule type="cellIs" dxfId="131" priority="7" operator="equal">
      <formula>"NO"</formula>
    </cfRule>
  </conditionalFormatting>
  <conditionalFormatting sqref="T21">
    <cfRule type="cellIs" dxfId="130" priority="6" operator="equal">
      <formula>"NO"</formula>
    </cfRule>
  </conditionalFormatting>
  <conditionalFormatting sqref="AB21">
    <cfRule type="cellIs" dxfId="129" priority="5" operator="equal">
      <formula>"NO"</formula>
    </cfRule>
  </conditionalFormatting>
  <conditionalFormatting sqref="F17">
    <cfRule type="cellIs" dxfId="3" priority="4" operator="equal">
      <formula>"NO"</formula>
    </cfRule>
  </conditionalFormatting>
  <conditionalFormatting sqref="R17">
    <cfRule type="cellIs" dxfId="2" priority="3" operator="equal">
      <formula>"NO"</formula>
    </cfRule>
  </conditionalFormatting>
  <conditionalFormatting sqref="T17">
    <cfRule type="cellIs" dxfId="1" priority="2" operator="equal">
      <formula>"NO"</formula>
    </cfRule>
  </conditionalFormatting>
  <conditionalFormatting sqref="AB17">
    <cfRule type="cellIs" dxfId="0" priority="1"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8"/>
  <sheetViews>
    <sheetView topLeftCell="A2" zoomScale="90" zoomScaleNormal="90" workbookViewId="0">
      <pane xSplit="5" ySplit="2" topLeftCell="F4" activePane="bottomRight" state="frozen"/>
      <selection activeCell="A2" sqref="A2"/>
      <selection pane="topRight" activeCell="F2" sqref="F2"/>
      <selection pane="bottomLeft" activeCell="A4" sqref="A4"/>
      <selection pane="bottomRight" activeCell="D4" sqref="D4"/>
    </sheetView>
  </sheetViews>
  <sheetFormatPr baseColWidth="10" defaultRowHeight="15" x14ac:dyDescent="0.25"/>
  <cols>
    <col min="1" max="2" width="20.7109375" style="4" customWidth="1"/>
    <col min="3" max="3" width="2.7109375" style="4" customWidth="1"/>
    <col min="4" max="4" width="20.7109375" style="4" customWidth="1"/>
    <col min="5" max="5" width="2.7109375" style="4" customWidth="1"/>
    <col min="6" max="6" width="8.7109375" style="4" customWidth="1"/>
    <col min="7" max="8" width="20.7109375" style="4" customWidth="1"/>
    <col min="9" max="9" width="3.28515625" customWidth="1"/>
    <col min="10" max="10" width="8.7109375" style="4" customWidth="1"/>
    <col min="11" max="12" width="20.7109375" style="4" customWidth="1"/>
    <col min="13" max="13" width="3.28515625" customWidth="1"/>
    <col min="14" max="14" width="8.7109375" style="4" customWidth="1"/>
    <col min="15" max="16" width="20.7109375" style="4" customWidth="1"/>
    <col min="17" max="17" width="3.28515625" customWidth="1"/>
    <col min="18" max="18" width="8.7109375" style="4" customWidth="1"/>
    <col min="19" max="20" width="20.7109375" style="4" customWidth="1"/>
    <col min="21" max="21" width="3.28515625" customWidth="1"/>
    <col min="22" max="22" width="8.7109375" style="4" customWidth="1"/>
    <col min="23" max="24" width="20.7109375" style="4" customWidth="1"/>
    <col min="25" max="25" width="3.28515625" customWidth="1"/>
    <col min="26" max="26" width="8.7109375" style="4" customWidth="1"/>
    <col min="27" max="28" width="20.7109375" style="4" customWidth="1"/>
    <col min="29" max="29" width="3.28515625" customWidth="1"/>
    <col min="30" max="30" width="8.7109375" style="4" customWidth="1"/>
    <col min="31" max="32" width="20.7109375" style="4" customWidth="1"/>
    <col min="33" max="33" width="3.28515625" customWidth="1"/>
    <col min="34" max="34" width="8.7109375" style="4" customWidth="1"/>
    <col min="35" max="36" width="20.7109375" style="4" customWidth="1"/>
    <col min="37" max="37" width="3.28515625" customWidth="1"/>
    <col min="38" max="38" width="8.7109375" style="4" customWidth="1"/>
    <col min="39" max="40" width="20.7109375" style="4" customWidth="1"/>
    <col min="41" max="41" width="3.28515625" customWidth="1"/>
    <col min="42" max="42" width="8.7109375" style="4" customWidth="1"/>
    <col min="43" max="44" width="20.7109375" style="4" customWidth="1"/>
    <col min="45" max="45" width="3.28515625" customWidth="1"/>
    <col min="46" max="46" width="8.7109375" style="4" customWidth="1"/>
    <col min="47" max="48" width="20.7109375" style="4" customWidth="1"/>
    <col min="49" max="49" width="3.28515625" customWidth="1"/>
    <col min="50" max="50" width="8.7109375" style="4" customWidth="1"/>
    <col min="51" max="52" width="20.7109375" style="4" customWidth="1"/>
    <col min="53" max="53" width="3.28515625" customWidth="1"/>
    <col min="54" max="54" width="8.7109375" style="4" customWidth="1"/>
    <col min="55" max="56" width="20.7109375" style="4" customWidth="1"/>
  </cols>
  <sheetData>
    <row r="1" spans="1:56" x14ac:dyDescent="0.25">
      <c r="G1" s="5"/>
      <c r="K1" s="5"/>
      <c r="O1" s="5"/>
      <c r="S1" s="5"/>
      <c r="W1" s="5"/>
      <c r="AA1" s="5"/>
      <c r="AE1" s="5"/>
      <c r="AI1" s="5"/>
      <c r="AM1" s="5"/>
      <c r="AQ1" s="5"/>
      <c r="AU1" s="5"/>
      <c r="AY1" s="5"/>
      <c r="BC1" s="5"/>
    </row>
    <row r="2" spans="1:56" x14ac:dyDescent="0.25">
      <c r="A2" s="212" t="s">
        <v>16</v>
      </c>
      <c r="B2" s="212"/>
      <c r="C2" s="6"/>
      <c r="D2" s="7" t="s">
        <v>17</v>
      </c>
      <c r="E2" s="6"/>
      <c r="F2" s="6"/>
      <c r="G2" s="7">
        <v>1</v>
      </c>
      <c r="H2" s="6"/>
      <c r="J2" s="6"/>
      <c r="K2" s="7">
        <v>2</v>
      </c>
      <c r="L2" s="6"/>
      <c r="N2" s="6"/>
      <c r="O2" s="7">
        <v>3</v>
      </c>
      <c r="P2" s="6"/>
      <c r="R2" s="6"/>
      <c r="S2" s="7">
        <v>4</v>
      </c>
      <c r="T2" s="6"/>
      <c r="V2" s="6"/>
      <c r="W2" s="7">
        <v>5</v>
      </c>
      <c r="X2" s="6"/>
      <c r="Z2" s="6"/>
      <c r="AA2" s="7">
        <v>6</v>
      </c>
      <c r="AB2" s="6"/>
      <c r="AD2" s="6"/>
      <c r="AE2" s="7">
        <v>7</v>
      </c>
      <c r="AF2" s="6"/>
      <c r="AH2" s="6"/>
      <c r="AI2" s="7">
        <v>8</v>
      </c>
      <c r="AJ2" s="6"/>
      <c r="AL2" s="6"/>
      <c r="AM2" s="7">
        <v>9</v>
      </c>
      <c r="AN2" s="6"/>
      <c r="AP2" s="6"/>
      <c r="AQ2" s="7">
        <v>10</v>
      </c>
      <c r="AR2" s="6"/>
      <c r="AT2" s="6"/>
      <c r="AU2" s="7">
        <v>11</v>
      </c>
      <c r="AV2" s="6"/>
      <c r="AX2" s="6"/>
      <c r="AY2" s="7">
        <v>12</v>
      </c>
      <c r="AZ2" s="6"/>
      <c r="BB2" s="6"/>
      <c r="BC2" s="7">
        <v>13</v>
      </c>
      <c r="BD2" s="6"/>
    </row>
    <row r="3" spans="1:56" ht="66" customHeight="1" x14ac:dyDescent="0.25">
      <c r="A3" s="212"/>
      <c r="B3" s="212"/>
      <c r="C3" s="8"/>
      <c r="D3" s="9" t="s">
        <v>276</v>
      </c>
      <c r="E3" s="8"/>
      <c r="F3" s="8"/>
      <c r="G3" s="9" t="str">
        <f>+'VERIFICACION TECNICA'!C10</f>
        <v>SISTERED SAS
ERNESTO BOHORQUEZ BALLEN</v>
      </c>
      <c r="H3" s="8"/>
      <c r="J3" s="8"/>
      <c r="K3" s="9" t="str">
        <f>+'VERIFICACION TECNICA'!E10</f>
        <v>COMERCIALIZADORA INFOSUR
HERMES RODRIGUEZ POLO</v>
      </c>
      <c r="L3" s="8"/>
      <c r="N3" s="8"/>
      <c r="O3" s="9" t="str">
        <f>+'VERIFICACION TECNICA'!G10</f>
        <v>NEXCOMPUTER SAS
URIEL ROMAN CAMARGO</v>
      </c>
      <c r="P3" s="8"/>
      <c r="R3" s="8"/>
      <c r="S3" s="9" t="str">
        <f>+'VERIFICACION TECNICA'!I10</f>
        <v>ANDIVISION SAS
EDIER ENRIQUE ROSERO</v>
      </c>
      <c r="T3" s="8"/>
      <c r="V3" s="8"/>
      <c r="W3" s="9" t="str">
        <f>+'VERIFICACION TECNICA'!K10</f>
        <v>PRINT TINK
PEDRO ROA ROA</v>
      </c>
      <c r="X3" s="8"/>
      <c r="Z3" s="8"/>
      <c r="AA3" s="9" t="str">
        <f>+'VERIFICACION TECNICA'!M10</f>
        <v>MICRONET SAS
DIEGO TRUJILLO</v>
      </c>
      <c r="AB3" s="8"/>
      <c r="AD3" s="8"/>
      <c r="AE3" s="9" t="str">
        <f>+'VERIFICACION TECNICA'!O10</f>
        <v>DOO COMUNICACIONES SAS
ANDRES DELGADO VALLEJO</v>
      </c>
      <c r="AF3" s="8"/>
      <c r="AH3" s="8"/>
      <c r="AI3" s="9" t="str">
        <f>+'VERIFICACION TECNICA'!Q10</f>
        <v>DISTRIBUIDORA SIGLO XXI
JAVIER PAGUANQUIZA</v>
      </c>
      <c r="AJ3" s="8"/>
      <c r="AL3" s="8"/>
      <c r="AM3" s="9" t="str">
        <f>+'VERIFICACION TECNICA'!S10</f>
        <v>FERROMUEBLES
YAQUELINE ORDOÑEZ</v>
      </c>
      <c r="AN3" s="8"/>
      <c r="AP3" s="8"/>
      <c r="AQ3" s="9" t="str">
        <f>+'VERIFICACION TECNICA'!U10</f>
        <v>EL PUNTO ELECTRICO
ELMER RICARDO GUEVARA</v>
      </c>
      <c r="AR3" s="8"/>
      <c r="AT3" s="8"/>
      <c r="AU3" s="9" t="str">
        <f>+'VERIFICACION TECNICA'!W10</f>
        <v>CONSULTING DATA SYSTEM CDS SAS
CARLOS A. DUQUE</v>
      </c>
      <c r="AV3" s="8"/>
      <c r="AX3" s="8"/>
      <c r="AY3" s="9" t="str">
        <f>+'VERIFICACION TECNICA'!Y10</f>
        <v>IMPOCAUCA
NASLY COLLAZOS</v>
      </c>
      <c r="AZ3" s="8"/>
      <c r="BB3" s="8"/>
      <c r="BC3" s="9" t="str">
        <f>+'VERIFICACION TECNICA'!AA10</f>
        <v>DATANET DE OCCIDENTE
MIGUEL ANGEL RODRIGUEZ</v>
      </c>
      <c r="BD3" s="8"/>
    </row>
    <row r="4" spans="1:56" x14ac:dyDescent="0.25">
      <c r="C4" s="10"/>
      <c r="E4" s="10"/>
      <c r="F4" s="10"/>
      <c r="G4" s="11"/>
      <c r="H4" s="10"/>
      <c r="J4" s="10"/>
      <c r="K4" s="11"/>
      <c r="L4" s="10"/>
      <c r="N4" s="10"/>
      <c r="O4" s="11"/>
      <c r="P4" s="10"/>
      <c r="R4" s="10"/>
      <c r="S4" s="11"/>
      <c r="T4" s="10"/>
      <c r="V4" s="10"/>
      <c r="W4" s="11"/>
      <c r="X4" s="10"/>
      <c r="Z4" s="10"/>
      <c r="AA4" s="11"/>
      <c r="AB4" s="10"/>
      <c r="AD4" s="10"/>
      <c r="AE4" s="11"/>
      <c r="AF4" s="10"/>
      <c r="AH4" s="10"/>
      <c r="AI4" s="11"/>
      <c r="AJ4" s="10"/>
      <c r="AL4" s="10"/>
      <c r="AM4" s="11"/>
      <c r="AN4" s="10"/>
      <c r="AP4" s="10"/>
      <c r="AQ4" s="11"/>
      <c r="AR4" s="10"/>
      <c r="AT4" s="10"/>
      <c r="AU4" s="11"/>
      <c r="AV4" s="10"/>
      <c r="AX4" s="10"/>
      <c r="AY4" s="11"/>
      <c r="AZ4" s="10"/>
      <c r="BB4" s="10"/>
      <c r="BC4" s="11"/>
      <c r="BD4" s="10"/>
    </row>
    <row r="5" spans="1:56" x14ac:dyDescent="0.25">
      <c r="A5" s="12"/>
    </row>
    <row r="6" spans="1:56" x14ac:dyDescent="0.25">
      <c r="A6" s="213" t="s">
        <v>18</v>
      </c>
      <c r="B6" s="214"/>
      <c r="D6" s="60">
        <v>113088489</v>
      </c>
      <c r="G6" s="13">
        <f ca="1">SUM(G10:G11)</f>
        <v>0</v>
      </c>
      <c r="H6" s="11"/>
      <c r="K6" s="13">
        <f ca="1">SUM(K10:K11)</f>
        <v>0</v>
      </c>
      <c r="L6" s="11"/>
      <c r="O6" s="13">
        <f ca="1">SUM(O10:O11)</f>
        <v>0</v>
      </c>
      <c r="P6" s="11"/>
      <c r="S6" s="13">
        <f ca="1">SUM(S10:S11)</f>
        <v>2918917133</v>
      </c>
      <c r="T6" s="11"/>
      <c r="W6" s="13">
        <f ca="1">SUM(W10:W11)</f>
        <v>0</v>
      </c>
      <c r="X6" s="11"/>
      <c r="AA6" s="13">
        <f ca="1">SUM(AA10:AA11)</f>
        <v>730334990</v>
      </c>
      <c r="AB6" s="11"/>
      <c r="AE6" s="13">
        <f ca="1">SUM(AE10:AE11)</f>
        <v>268573854</v>
      </c>
      <c r="AF6" s="11"/>
      <c r="AI6" s="13">
        <f ca="1">SUM(AI10:AI11)</f>
        <v>246341063</v>
      </c>
      <c r="AJ6" s="11"/>
      <c r="AM6" s="13">
        <f ca="1">SUM(AM10:AM11)</f>
        <v>1322994655</v>
      </c>
      <c r="AN6" s="11"/>
      <c r="AQ6" s="13">
        <f ca="1">SUM(AQ10:AQ11)</f>
        <v>136073264</v>
      </c>
      <c r="AR6" s="11"/>
      <c r="AU6" s="13">
        <f ca="1">SUM(AU10:AU11)</f>
        <v>247221034</v>
      </c>
      <c r="AV6" s="11"/>
      <c r="AY6" s="13">
        <f ca="1">SUM(AY10:AY11)</f>
        <v>550304901</v>
      </c>
      <c r="AZ6" s="11"/>
      <c r="BC6" s="13">
        <f ca="1">SUM(BC10:BC11)</f>
        <v>187397488</v>
      </c>
      <c r="BD6" s="11"/>
    </row>
    <row r="7" spans="1:56" x14ac:dyDescent="0.25">
      <c r="A7" s="12"/>
      <c r="B7" s="12"/>
      <c r="D7" s="57"/>
      <c r="G7" s="57"/>
      <c r="H7" s="11"/>
      <c r="K7" s="57"/>
      <c r="L7" s="11"/>
      <c r="O7" s="57"/>
      <c r="P7" s="11"/>
      <c r="S7" s="57"/>
      <c r="T7" s="11"/>
      <c r="W7" s="57"/>
      <c r="X7" s="11"/>
      <c r="AA7" s="57"/>
      <c r="AB7" s="11"/>
      <c r="AE7" s="57"/>
      <c r="AF7" s="11"/>
      <c r="AI7" s="57"/>
      <c r="AJ7" s="11"/>
      <c r="AM7" s="57"/>
      <c r="AN7" s="11"/>
      <c r="AQ7" s="57"/>
      <c r="AR7" s="11"/>
      <c r="AU7" s="57"/>
      <c r="AV7" s="11"/>
      <c r="AY7" s="57"/>
      <c r="AZ7" s="11"/>
      <c r="BC7" s="57"/>
      <c r="BD7" s="11"/>
    </row>
    <row r="8" spans="1:56" x14ac:dyDescent="0.25">
      <c r="A8" s="215" t="s">
        <v>46</v>
      </c>
      <c r="B8" s="215"/>
      <c r="D8" s="216">
        <v>0.4</v>
      </c>
      <c r="F8" s="58">
        <v>1</v>
      </c>
      <c r="G8" s="59">
        <v>1</v>
      </c>
      <c r="H8" s="11"/>
      <c r="J8" s="58">
        <v>1</v>
      </c>
      <c r="K8" s="59">
        <v>1</v>
      </c>
      <c r="L8" s="11"/>
      <c r="N8" s="58">
        <v>1</v>
      </c>
      <c r="O8" s="59">
        <v>1</v>
      </c>
      <c r="P8" s="11"/>
      <c r="R8" s="58">
        <v>1</v>
      </c>
      <c r="S8" s="59">
        <v>1</v>
      </c>
      <c r="T8" s="11"/>
      <c r="V8" s="58">
        <v>1</v>
      </c>
      <c r="W8" s="59">
        <v>1</v>
      </c>
      <c r="X8" s="11"/>
      <c r="Z8" s="58">
        <v>1</v>
      </c>
      <c r="AA8" s="59">
        <v>1</v>
      </c>
      <c r="AB8" s="11"/>
      <c r="AD8" s="58">
        <v>1</v>
      </c>
      <c r="AE8" s="59">
        <v>1</v>
      </c>
      <c r="AF8" s="11"/>
      <c r="AH8" s="58">
        <v>1</v>
      </c>
      <c r="AI8" s="59">
        <v>1</v>
      </c>
      <c r="AJ8" s="11"/>
      <c r="AL8" s="58">
        <v>1</v>
      </c>
      <c r="AM8" s="59">
        <v>1</v>
      </c>
      <c r="AN8" s="11"/>
      <c r="AP8" s="58">
        <v>1</v>
      </c>
      <c r="AQ8" s="59">
        <v>1</v>
      </c>
      <c r="AR8" s="11"/>
      <c r="AT8" s="58">
        <v>1</v>
      </c>
      <c r="AU8" s="59">
        <v>1</v>
      </c>
      <c r="AV8" s="11"/>
      <c r="AX8" s="58">
        <v>1</v>
      </c>
      <c r="AY8" s="59">
        <v>1</v>
      </c>
      <c r="AZ8" s="11"/>
      <c r="BB8" s="58">
        <v>1</v>
      </c>
      <c r="BC8" s="59">
        <v>1</v>
      </c>
      <c r="BD8" s="11"/>
    </row>
    <row r="9" spans="1:56" x14ac:dyDescent="0.25">
      <c r="A9" s="215"/>
      <c r="B9" s="215"/>
      <c r="D9" s="216"/>
      <c r="F9" s="58"/>
      <c r="G9" s="59"/>
      <c r="H9" s="11"/>
      <c r="J9" s="58"/>
      <c r="K9" s="59"/>
      <c r="L9" s="11"/>
      <c r="N9" s="58"/>
      <c r="O9" s="59"/>
      <c r="P9" s="11"/>
      <c r="R9" s="58"/>
      <c r="S9" s="59"/>
      <c r="T9" s="11"/>
      <c r="V9" s="58"/>
      <c r="W9" s="59"/>
      <c r="X9" s="11"/>
      <c r="Z9" s="58"/>
      <c r="AA9" s="59"/>
      <c r="AB9" s="11"/>
      <c r="AD9" s="58"/>
      <c r="AE9" s="59"/>
      <c r="AF9" s="11"/>
      <c r="AH9" s="58"/>
      <c r="AI9" s="59"/>
      <c r="AJ9" s="11"/>
      <c r="AL9" s="58"/>
      <c r="AM9" s="59"/>
      <c r="AN9" s="11"/>
      <c r="AP9" s="58"/>
      <c r="AQ9" s="59"/>
      <c r="AR9" s="11"/>
      <c r="AT9" s="58"/>
      <c r="AU9" s="59"/>
      <c r="AV9" s="11"/>
      <c r="AX9" s="58"/>
      <c r="AY9" s="59"/>
      <c r="AZ9" s="11"/>
      <c r="BB9" s="58"/>
      <c r="BC9" s="59"/>
      <c r="BD9" s="11"/>
    </row>
    <row r="10" spans="1:56" x14ac:dyDescent="0.25">
      <c r="A10" s="215" t="s">
        <v>44</v>
      </c>
      <c r="B10" s="215"/>
      <c r="D10" s="217">
        <f>40%*D6</f>
        <v>45235395.600000001</v>
      </c>
      <c r="F10" s="58" t="s">
        <v>19</v>
      </c>
      <c r="G10" s="61">
        <f ca="1">+SUMIF(F$15:F$52,F10,G$15:G$52)</f>
        <v>0</v>
      </c>
      <c r="H10" s="11"/>
      <c r="J10" s="58" t="s">
        <v>19</v>
      </c>
      <c r="K10" s="61">
        <f ca="1">+SUMIF(J$15:J$52,J10,K$15:K$52)</f>
        <v>0</v>
      </c>
      <c r="L10" s="11"/>
      <c r="N10" s="58" t="s">
        <v>19</v>
      </c>
      <c r="O10" s="61">
        <f ca="1">+SUMIF(N$15:N$52,N10,O$15:O$52)</f>
        <v>0</v>
      </c>
      <c r="P10" s="11"/>
      <c r="R10" s="58" t="s">
        <v>19</v>
      </c>
      <c r="S10" s="61">
        <f ca="1">+SUMIF(R$15:R$52,R10,S$15:S$52)</f>
        <v>2918917133</v>
      </c>
      <c r="T10" s="11"/>
      <c r="V10" s="58" t="s">
        <v>19</v>
      </c>
      <c r="W10" s="61">
        <f ca="1">+SUMIF(V$15:V$52,V10,W$15:W$52)</f>
        <v>0</v>
      </c>
      <c r="X10" s="11"/>
      <c r="Z10" s="58" t="s">
        <v>19</v>
      </c>
      <c r="AA10" s="61">
        <f ca="1">+SUMIF(Z$15:Z$52,Z10,AA$15:AA$52)</f>
        <v>730334990</v>
      </c>
      <c r="AB10" s="11"/>
      <c r="AD10" s="58" t="s">
        <v>19</v>
      </c>
      <c r="AE10" s="61">
        <f ca="1">+SUMIF(AD$15:AD$52,AD10,AE$15:AE$52)</f>
        <v>268573854</v>
      </c>
      <c r="AF10" s="11"/>
      <c r="AH10" s="58" t="s">
        <v>19</v>
      </c>
      <c r="AI10" s="61">
        <f ca="1">+SUMIF(AH$15:AH$52,AH10,AI$15:AI$52)</f>
        <v>246341063</v>
      </c>
      <c r="AJ10" s="11"/>
      <c r="AL10" s="58" t="s">
        <v>19</v>
      </c>
      <c r="AM10" s="61">
        <f ca="1">+SUMIF(AL$15:AL$52,AL10,AM$15:AM$52)</f>
        <v>1322994655</v>
      </c>
      <c r="AN10" s="11"/>
      <c r="AP10" s="58" t="s">
        <v>19</v>
      </c>
      <c r="AQ10" s="61">
        <f ca="1">+SUMIF(AP$15:AP$52,AP10,AQ$15:AQ$52)</f>
        <v>136073264</v>
      </c>
      <c r="AR10" s="11"/>
      <c r="AT10" s="58" t="s">
        <v>19</v>
      </c>
      <c r="AU10" s="61">
        <f ca="1">+SUMIF(AT$15:AT$52,AT10,AU$15:AU$52)</f>
        <v>247221034</v>
      </c>
      <c r="AV10" s="11"/>
      <c r="AX10" s="58" t="s">
        <v>19</v>
      </c>
      <c r="AY10" s="61">
        <f ca="1">+SUMIF(AX$15:AX$52,AX10,AY$15:AY$52)</f>
        <v>550304901</v>
      </c>
      <c r="AZ10" s="11"/>
      <c r="BB10" s="58" t="s">
        <v>19</v>
      </c>
      <c r="BC10" s="61">
        <f ca="1">+SUMIF(BB$15:BB$52,BB10,BC$15:BC$52)</f>
        <v>187397488</v>
      </c>
      <c r="BD10" s="11"/>
    </row>
    <row r="11" spans="1:56" x14ac:dyDescent="0.25">
      <c r="A11" s="215"/>
      <c r="B11" s="215"/>
      <c r="D11" s="217"/>
      <c r="F11" s="58"/>
      <c r="G11" s="61">
        <f>+SUMIF(F$15:F$52,F11,G$15:G$52)</f>
        <v>0</v>
      </c>
      <c r="H11" s="11"/>
      <c r="J11" s="58"/>
      <c r="K11" s="61">
        <f>+SUMIF(J$15:J$52,J11,K$15:K$52)</f>
        <v>0</v>
      </c>
      <c r="L11" s="11"/>
      <c r="N11" s="58"/>
      <c r="O11" s="61">
        <f>+SUMIF(N$15:N$52,N11,O$15:O$52)</f>
        <v>0</v>
      </c>
      <c r="P11" s="11"/>
      <c r="R11" s="58"/>
      <c r="S11" s="61">
        <f>+SUMIF(R$15:R$52,R11,S$15:S$52)</f>
        <v>0</v>
      </c>
      <c r="T11" s="11"/>
      <c r="V11" s="58"/>
      <c r="W11" s="61">
        <f>+SUMIF(V$15:V$52,V11,W$15:W$52)</f>
        <v>0</v>
      </c>
      <c r="X11" s="11"/>
      <c r="Z11" s="58"/>
      <c r="AA11" s="61">
        <f>+SUMIF(Z$15:Z$52,Z11,AA$15:AA$52)</f>
        <v>0</v>
      </c>
      <c r="AB11" s="11"/>
      <c r="AD11" s="58"/>
      <c r="AE11" s="61">
        <f>+SUMIF(AD$15:AD$52,AD11,AE$15:AE$52)</f>
        <v>0</v>
      </c>
      <c r="AF11" s="11"/>
      <c r="AH11" s="58"/>
      <c r="AI11" s="61">
        <f>+SUMIF(AH$15:AH$52,AH11,AI$15:AI$52)</f>
        <v>0</v>
      </c>
      <c r="AJ11" s="11"/>
      <c r="AL11" s="58"/>
      <c r="AM11" s="61">
        <f>+SUMIF(AL$15:AL$52,AL11,AM$15:AM$52)</f>
        <v>0</v>
      </c>
      <c r="AN11" s="11"/>
      <c r="AP11" s="58"/>
      <c r="AQ11" s="61">
        <f>+SUMIF(AP$15:AP$52,AP11,AQ$15:AQ$52)</f>
        <v>0</v>
      </c>
      <c r="AR11" s="11"/>
      <c r="AT11" s="58"/>
      <c r="AU11" s="61">
        <f>+SUMIF(AT$15:AT$52,AT11,AU$15:AU$52)</f>
        <v>0</v>
      </c>
      <c r="AV11" s="11"/>
      <c r="AX11" s="58"/>
      <c r="AY11" s="61">
        <f>+SUMIF(AX$15:AX$52,AX11,AY$15:AY$52)</f>
        <v>0</v>
      </c>
      <c r="AZ11" s="11"/>
      <c r="BB11" s="58"/>
      <c r="BC11" s="61">
        <f>+SUMIF(BB$15:BB$52,BB11,BC$15:BC$52)</f>
        <v>0</v>
      </c>
      <c r="BD11" s="11"/>
    </row>
    <row r="13" spans="1:56" x14ac:dyDescent="0.25">
      <c r="A13" s="213" t="s">
        <v>20</v>
      </c>
      <c r="B13" s="214" t="s">
        <v>21</v>
      </c>
      <c r="G13" s="14" t="str">
        <f ca="1">+IF(G6&gt;=$D6,"CUMPLE","NO CUMPLE")</f>
        <v>NO CUMPLE</v>
      </c>
      <c r="K13" s="14" t="str">
        <f ca="1">+IF(K6&gt;=$D6,"CUMPLE","NO CUMPLE")</f>
        <v>NO CUMPLE</v>
      </c>
      <c r="O13" s="14" t="str">
        <f ca="1">+IF(O6&gt;=$D6,"CUMPLE","NO CUMPLE")</f>
        <v>NO CUMPLE</v>
      </c>
      <c r="S13" s="14" t="str">
        <f ca="1">+IF(S6&gt;=$D6,"CUMPLE","NO CUMPLE")</f>
        <v>CUMPLE</v>
      </c>
      <c r="W13" s="14" t="str">
        <f ca="1">+IF(W6&gt;=$D6,"CUMPLE","NO CUMPLE")</f>
        <v>NO CUMPLE</v>
      </c>
      <c r="AA13" s="14" t="str">
        <f ca="1">+IF(AA6&gt;=$D6,"CUMPLE","NO CUMPLE")</f>
        <v>CUMPLE</v>
      </c>
      <c r="AE13" s="14" t="str">
        <f ca="1">+IF(AE6&gt;=$D6,"CUMPLE","NO CUMPLE")</f>
        <v>CUMPLE</v>
      </c>
      <c r="AI13" s="14" t="str">
        <f ca="1">+IF(AI6&gt;=$D6,"CUMPLE","NO CUMPLE")</f>
        <v>CUMPLE</v>
      </c>
      <c r="AM13" s="14" t="str">
        <f ca="1">+IF(AM6&gt;=$D6,"CUMPLE","NO CUMPLE")</f>
        <v>CUMPLE</v>
      </c>
      <c r="AQ13" s="14" t="str">
        <f ca="1">+IF(AQ6&gt;=$D6,"CUMPLE","NO CUMPLE")</f>
        <v>CUMPLE</v>
      </c>
      <c r="AU13" s="14" t="str">
        <f ca="1">+IF(AU6&gt;=$D6,"CUMPLE","NO CUMPLE")</f>
        <v>CUMPLE</v>
      </c>
      <c r="AY13" s="14" t="str">
        <f ca="1">+IF(AY6&gt;=$D6,"CUMPLE","NO CUMPLE")</f>
        <v>CUMPLE</v>
      </c>
      <c r="BC13" s="14" t="str">
        <f ca="1">+IF(BC6&gt;=$D6,"CUMPLE","NO CUMPLE")</f>
        <v>CUMPLE</v>
      </c>
    </row>
    <row r="14" spans="1:56" x14ac:dyDescent="0.25">
      <c r="A14" s="12"/>
    </row>
    <row r="15" spans="1:56" x14ac:dyDescent="0.25">
      <c r="A15" s="15" t="s">
        <v>22</v>
      </c>
      <c r="B15" s="16"/>
      <c r="F15" s="32"/>
      <c r="G15" s="33" t="s">
        <v>22</v>
      </c>
      <c r="H15" s="34"/>
      <c r="J15" s="32"/>
      <c r="K15" s="33" t="s">
        <v>22</v>
      </c>
      <c r="L15" s="34"/>
      <c r="N15" s="32"/>
      <c r="O15" s="33" t="s">
        <v>22</v>
      </c>
      <c r="P15" s="34"/>
      <c r="R15" s="32"/>
      <c r="S15" s="33" t="s">
        <v>22</v>
      </c>
      <c r="T15" s="34"/>
      <c r="V15" s="32"/>
      <c r="W15" s="33" t="s">
        <v>22</v>
      </c>
      <c r="X15" s="34"/>
      <c r="Z15" s="32"/>
      <c r="AA15" s="33" t="s">
        <v>22</v>
      </c>
      <c r="AB15" s="34"/>
      <c r="AD15" s="32"/>
      <c r="AE15" s="33" t="s">
        <v>22</v>
      </c>
      <c r="AF15" s="34"/>
      <c r="AH15" s="32"/>
      <c r="AI15" s="33" t="s">
        <v>22</v>
      </c>
      <c r="AJ15" s="34"/>
      <c r="AL15" s="32"/>
      <c r="AM15" s="33" t="s">
        <v>22</v>
      </c>
      <c r="AN15" s="34"/>
      <c r="AP15" s="32"/>
      <c r="AQ15" s="33" t="s">
        <v>22</v>
      </c>
      <c r="AR15" s="34"/>
      <c r="AT15" s="32"/>
      <c r="AU15" s="33" t="s">
        <v>22</v>
      </c>
      <c r="AV15" s="34"/>
      <c r="AX15" s="32"/>
      <c r="AY15" s="33" t="s">
        <v>22</v>
      </c>
      <c r="AZ15" s="34"/>
      <c r="BB15" s="32"/>
      <c r="BC15" s="33" t="s">
        <v>22</v>
      </c>
      <c r="BD15" s="34"/>
    </row>
    <row r="16" spans="1:56" x14ac:dyDescent="0.25">
      <c r="A16" s="17"/>
      <c r="B16" s="18"/>
      <c r="F16" s="30"/>
      <c r="G16" s="29"/>
      <c r="H16" s="24"/>
      <c r="J16" s="30"/>
      <c r="K16" s="29"/>
      <c r="L16" s="24"/>
      <c r="N16" s="30"/>
      <c r="O16" s="29"/>
      <c r="P16" s="24"/>
      <c r="R16" s="30"/>
      <c r="S16" s="29"/>
      <c r="T16" s="24"/>
      <c r="V16" s="30"/>
      <c r="W16" s="29"/>
      <c r="X16" s="24"/>
      <c r="Z16" s="30"/>
      <c r="AA16" s="29"/>
      <c r="AB16" s="24"/>
      <c r="AD16" s="30"/>
      <c r="AE16" s="29"/>
      <c r="AF16" s="24"/>
      <c r="AH16" s="30"/>
      <c r="AI16" s="29"/>
      <c r="AJ16" s="24"/>
      <c r="AL16" s="30"/>
      <c r="AM16" s="29"/>
      <c r="AN16" s="24"/>
      <c r="AP16" s="30"/>
      <c r="AQ16" s="29"/>
      <c r="AR16" s="24"/>
      <c r="AT16" s="30"/>
      <c r="AU16" s="29"/>
      <c r="AV16" s="24"/>
      <c r="AX16" s="30"/>
      <c r="AY16" s="29"/>
      <c r="AZ16" s="24"/>
      <c r="BB16" s="30"/>
      <c r="BC16" s="29"/>
      <c r="BD16" s="24"/>
    </row>
    <row r="17" spans="1:56" x14ac:dyDescent="0.25">
      <c r="A17" s="17" t="s">
        <v>23</v>
      </c>
      <c r="B17" s="18"/>
      <c r="F17" s="19" t="s">
        <v>24</v>
      </c>
      <c r="G17" s="20">
        <v>368046888</v>
      </c>
      <c r="H17" s="21"/>
      <c r="J17" s="19" t="s">
        <v>24</v>
      </c>
      <c r="K17" s="20">
        <v>38200000</v>
      </c>
      <c r="L17" s="21" t="s">
        <v>15</v>
      </c>
      <c r="N17" s="19" t="s">
        <v>24</v>
      </c>
      <c r="O17" s="20">
        <v>1048000000</v>
      </c>
      <c r="P17" s="21" t="s">
        <v>15</v>
      </c>
      <c r="R17" s="19" t="s">
        <v>24</v>
      </c>
      <c r="S17" s="20">
        <v>3249982709</v>
      </c>
      <c r="T17" s="21" t="s">
        <v>15</v>
      </c>
      <c r="V17" s="19" t="s">
        <v>24</v>
      </c>
      <c r="W17" s="20">
        <v>392085000</v>
      </c>
      <c r="X17" s="21" t="s">
        <v>227</v>
      </c>
      <c r="Z17" s="19" t="s">
        <v>24</v>
      </c>
      <c r="AA17" s="20">
        <v>436560000</v>
      </c>
      <c r="AB17" s="21" t="s">
        <v>15</v>
      </c>
      <c r="AD17" s="19" t="s">
        <v>24</v>
      </c>
      <c r="AE17" s="20">
        <v>66349141</v>
      </c>
      <c r="AF17" s="21" t="s">
        <v>15</v>
      </c>
      <c r="AH17" s="19" t="s">
        <v>24</v>
      </c>
      <c r="AI17" s="20">
        <v>163077400</v>
      </c>
      <c r="AJ17" s="21" t="s">
        <v>15</v>
      </c>
      <c r="AL17" s="19" t="s">
        <v>24</v>
      </c>
      <c r="AM17" s="20">
        <v>747674588</v>
      </c>
      <c r="AN17" s="21" t="s">
        <v>15</v>
      </c>
      <c r="AP17" s="19" t="s">
        <v>24</v>
      </c>
      <c r="AQ17" s="20">
        <v>45000000</v>
      </c>
      <c r="AR17" s="21" t="s">
        <v>15</v>
      </c>
      <c r="AT17" s="19" t="s">
        <v>24</v>
      </c>
      <c r="AU17" s="20">
        <v>194930837</v>
      </c>
      <c r="AV17" s="21" t="s">
        <v>15</v>
      </c>
      <c r="AX17" s="19" t="s">
        <v>24</v>
      </c>
      <c r="AY17" s="20">
        <v>519646000</v>
      </c>
      <c r="AZ17" s="21" t="s">
        <v>15</v>
      </c>
      <c r="BB17" s="19" t="s">
        <v>24</v>
      </c>
      <c r="BC17" s="20">
        <v>107674000</v>
      </c>
      <c r="BD17" s="21" t="s">
        <v>15</v>
      </c>
    </row>
    <row r="18" spans="1:56" ht="15" customHeight="1" x14ac:dyDescent="0.25">
      <c r="A18" s="17" t="s">
        <v>25</v>
      </c>
      <c r="B18" s="18"/>
      <c r="F18" s="30"/>
      <c r="G18" s="29">
        <v>2016</v>
      </c>
      <c r="H18" s="211" t="s">
        <v>219</v>
      </c>
      <c r="J18" s="30"/>
      <c r="K18" s="29">
        <v>2000</v>
      </c>
      <c r="L18" s="211" t="s">
        <v>215</v>
      </c>
      <c r="N18" s="30"/>
      <c r="O18" s="29">
        <v>2013</v>
      </c>
      <c r="P18" s="211" t="s">
        <v>218</v>
      </c>
      <c r="R18" s="30"/>
      <c r="S18" s="29">
        <v>2017</v>
      </c>
      <c r="T18" s="211" t="s">
        <v>218</v>
      </c>
      <c r="V18" s="30"/>
      <c r="W18" s="29">
        <v>2017</v>
      </c>
      <c r="X18" s="211" t="s">
        <v>225</v>
      </c>
      <c r="Z18" s="30"/>
      <c r="AA18" s="29">
        <v>2017</v>
      </c>
      <c r="AB18" s="211" t="s">
        <v>230</v>
      </c>
      <c r="AD18" s="30"/>
      <c r="AE18" s="29">
        <v>2016</v>
      </c>
      <c r="AF18" s="211" t="s">
        <v>240</v>
      </c>
      <c r="AH18" s="30"/>
      <c r="AI18" s="29">
        <v>2016</v>
      </c>
      <c r="AJ18" s="211" t="s">
        <v>246</v>
      </c>
      <c r="AL18" s="30"/>
      <c r="AM18" s="29">
        <v>2014</v>
      </c>
      <c r="AN18" s="211" t="s">
        <v>249</v>
      </c>
      <c r="AP18" s="30"/>
      <c r="AQ18" s="29">
        <v>2013</v>
      </c>
      <c r="AR18" s="211" t="s">
        <v>236</v>
      </c>
      <c r="AT18" s="30"/>
      <c r="AU18" s="29">
        <v>2014</v>
      </c>
      <c r="AV18" s="211" t="s">
        <v>246</v>
      </c>
      <c r="AX18" s="30"/>
      <c r="AY18" s="29">
        <v>2017</v>
      </c>
      <c r="AZ18" s="211" t="s">
        <v>258</v>
      </c>
      <c r="BB18" s="30"/>
      <c r="BC18" s="29">
        <v>2018</v>
      </c>
      <c r="BD18" s="211" t="s">
        <v>261</v>
      </c>
    </row>
    <row r="19" spans="1:56" x14ac:dyDescent="0.25">
      <c r="A19" s="22" t="s">
        <v>26</v>
      </c>
      <c r="B19" s="18"/>
      <c r="F19" s="62">
        <v>1</v>
      </c>
      <c r="G19" s="56">
        <v>0</v>
      </c>
      <c r="H19" s="211"/>
      <c r="J19" s="62">
        <v>1</v>
      </c>
      <c r="K19" s="23">
        <v>0</v>
      </c>
      <c r="L19" s="211"/>
      <c r="N19" s="62">
        <v>1</v>
      </c>
      <c r="O19" s="23">
        <v>0</v>
      </c>
      <c r="P19" s="211"/>
      <c r="R19" s="62">
        <v>0.5</v>
      </c>
      <c r="S19" s="23">
        <v>0.5</v>
      </c>
      <c r="T19" s="211"/>
      <c r="V19" s="62">
        <v>1</v>
      </c>
      <c r="W19" s="23">
        <v>0</v>
      </c>
      <c r="X19" s="211"/>
      <c r="Z19" s="62">
        <v>1</v>
      </c>
      <c r="AA19" s="23">
        <v>1</v>
      </c>
      <c r="AB19" s="211"/>
      <c r="AD19" s="62">
        <v>1</v>
      </c>
      <c r="AE19" s="23">
        <v>1</v>
      </c>
      <c r="AF19" s="211"/>
      <c r="AH19" s="62">
        <v>1</v>
      </c>
      <c r="AI19" s="23">
        <v>1</v>
      </c>
      <c r="AJ19" s="211"/>
      <c r="AL19" s="62">
        <v>0.45</v>
      </c>
      <c r="AM19" s="23">
        <v>0.45</v>
      </c>
      <c r="AN19" s="211"/>
      <c r="AP19" s="62">
        <v>1</v>
      </c>
      <c r="AQ19" s="23">
        <v>1</v>
      </c>
      <c r="AR19" s="211"/>
      <c r="AT19" s="62">
        <v>1</v>
      </c>
      <c r="AU19" s="23">
        <v>1</v>
      </c>
      <c r="AV19" s="211"/>
      <c r="AX19" s="62">
        <v>1</v>
      </c>
      <c r="AY19" s="23">
        <v>1</v>
      </c>
      <c r="AZ19" s="211"/>
      <c r="BB19" s="62">
        <v>1</v>
      </c>
      <c r="BC19" s="23">
        <v>1</v>
      </c>
      <c r="BD19" s="211"/>
    </row>
    <row r="20" spans="1:56" x14ac:dyDescent="0.25">
      <c r="A20" s="22"/>
      <c r="B20" s="18"/>
      <c r="F20" s="30"/>
      <c r="G20" s="23"/>
      <c r="H20" s="211"/>
      <c r="J20" s="30"/>
      <c r="K20" s="23"/>
      <c r="L20" s="211"/>
      <c r="N20" s="30"/>
      <c r="O20" s="23"/>
      <c r="P20" s="211"/>
      <c r="R20" s="30"/>
      <c r="S20" s="23"/>
      <c r="T20" s="211"/>
      <c r="V20" s="30"/>
      <c r="W20" s="23"/>
      <c r="X20" s="211"/>
      <c r="Z20" s="30"/>
      <c r="AA20" s="23"/>
      <c r="AB20" s="211"/>
      <c r="AD20" s="30"/>
      <c r="AE20" s="23"/>
      <c r="AF20" s="211"/>
      <c r="AH20" s="30"/>
      <c r="AI20" s="23"/>
      <c r="AJ20" s="211"/>
      <c r="AL20" s="30"/>
      <c r="AM20" s="23"/>
      <c r="AN20" s="211"/>
      <c r="AP20" s="30"/>
      <c r="AQ20" s="23"/>
      <c r="AR20" s="211"/>
      <c r="AT20" s="30"/>
      <c r="AU20" s="23"/>
      <c r="AV20" s="211"/>
      <c r="AX20" s="30"/>
      <c r="AY20" s="23"/>
      <c r="AZ20" s="211"/>
      <c r="BB20" s="30"/>
      <c r="BC20" s="23"/>
      <c r="BD20" s="211"/>
    </row>
    <row r="21" spans="1:56" x14ac:dyDescent="0.25">
      <c r="A21" s="22"/>
      <c r="B21" s="18"/>
      <c r="F21" s="30"/>
      <c r="G21" s="23"/>
      <c r="H21" s="211"/>
      <c r="J21" s="30"/>
      <c r="K21" s="23"/>
      <c r="L21" s="211"/>
      <c r="N21" s="30"/>
      <c r="O21" s="23"/>
      <c r="P21" s="211"/>
      <c r="R21" s="30"/>
      <c r="S21" s="23"/>
      <c r="T21" s="211"/>
      <c r="V21" s="30"/>
      <c r="W21" s="23"/>
      <c r="X21" s="211"/>
      <c r="Z21" s="30"/>
      <c r="AA21" s="23"/>
      <c r="AB21" s="211"/>
      <c r="AD21" s="30"/>
      <c r="AE21" s="23"/>
      <c r="AF21" s="211"/>
      <c r="AH21" s="30"/>
      <c r="AI21" s="23"/>
      <c r="AJ21" s="211"/>
      <c r="AL21" s="30"/>
      <c r="AM21" s="23"/>
      <c r="AN21" s="211"/>
      <c r="AP21" s="30"/>
      <c r="AQ21" s="23"/>
      <c r="AR21" s="211"/>
      <c r="AT21" s="30"/>
      <c r="AU21" s="23"/>
      <c r="AV21" s="211"/>
      <c r="AX21" s="30"/>
      <c r="AY21" s="23"/>
      <c r="AZ21" s="211"/>
      <c r="BB21" s="30"/>
      <c r="BC21" s="23"/>
      <c r="BD21" s="211"/>
    </row>
    <row r="22" spans="1:56" x14ac:dyDescent="0.25">
      <c r="A22" s="22"/>
      <c r="B22" s="18"/>
      <c r="F22" s="30"/>
      <c r="G22" s="23"/>
      <c r="H22" s="211"/>
      <c r="J22" s="30"/>
      <c r="K22" s="23"/>
      <c r="L22" s="211"/>
      <c r="N22" s="30"/>
      <c r="O22" s="23"/>
      <c r="P22" s="211"/>
      <c r="R22" s="30"/>
      <c r="S22" s="23"/>
      <c r="T22" s="211"/>
      <c r="V22" s="30"/>
      <c r="W22" s="23"/>
      <c r="X22" s="211"/>
      <c r="Z22" s="30"/>
      <c r="AA22" s="23"/>
      <c r="AB22" s="211"/>
      <c r="AD22" s="30"/>
      <c r="AE22" s="23"/>
      <c r="AF22" s="211"/>
      <c r="AH22" s="30"/>
      <c r="AI22" s="23"/>
      <c r="AJ22" s="211"/>
      <c r="AL22" s="30"/>
      <c r="AM22" s="23"/>
      <c r="AN22" s="211"/>
      <c r="AP22" s="30"/>
      <c r="AQ22" s="23"/>
      <c r="AR22" s="211"/>
      <c r="AT22" s="30"/>
      <c r="AU22" s="23"/>
      <c r="AV22" s="211"/>
      <c r="AX22" s="30"/>
      <c r="AY22" s="23"/>
      <c r="AZ22" s="211"/>
      <c r="BB22" s="30"/>
      <c r="BC22" s="23"/>
      <c r="BD22" s="211"/>
    </row>
    <row r="23" spans="1:56" x14ac:dyDescent="0.25">
      <c r="A23" s="22"/>
      <c r="B23" s="18"/>
      <c r="F23" s="30"/>
      <c r="G23" s="23"/>
      <c r="H23" s="211"/>
      <c r="J23" s="30"/>
      <c r="K23" s="23"/>
      <c r="L23" s="211"/>
      <c r="N23" s="30"/>
      <c r="O23" s="23"/>
      <c r="P23" s="211"/>
      <c r="R23" s="30"/>
      <c r="S23" s="23"/>
      <c r="T23" s="211"/>
      <c r="V23" s="30"/>
      <c r="W23" s="23"/>
      <c r="X23" s="211"/>
      <c r="Z23" s="30"/>
      <c r="AA23" s="23"/>
      <c r="AB23" s="211"/>
      <c r="AD23" s="30"/>
      <c r="AE23" s="23"/>
      <c r="AF23" s="211"/>
      <c r="AH23" s="30"/>
      <c r="AI23" s="23"/>
      <c r="AJ23" s="211"/>
      <c r="AL23" s="30"/>
      <c r="AM23" s="23"/>
      <c r="AN23" s="211"/>
      <c r="AP23" s="30"/>
      <c r="AQ23" s="23"/>
      <c r="AR23" s="211"/>
      <c r="AT23" s="30"/>
      <c r="AU23" s="23"/>
      <c r="AV23" s="211"/>
      <c r="AX23" s="30"/>
      <c r="AY23" s="23"/>
      <c r="AZ23" s="211"/>
      <c r="BB23" s="30"/>
      <c r="BC23" s="23"/>
      <c r="BD23" s="211"/>
    </row>
    <row r="24" spans="1:56" x14ac:dyDescent="0.25">
      <c r="A24" s="22"/>
      <c r="B24" s="18"/>
      <c r="F24" s="30"/>
      <c r="G24" s="23"/>
      <c r="H24" s="211"/>
      <c r="J24" s="30"/>
      <c r="K24" s="23"/>
      <c r="L24" s="211"/>
      <c r="N24" s="30"/>
      <c r="O24" s="23"/>
      <c r="P24" s="211"/>
      <c r="R24" s="30"/>
      <c r="S24" s="23"/>
      <c r="T24" s="211"/>
      <c r="V24" s="30"/>
      <c r="W24" s="23"/>
      <c r="X24" s="211"/>
      <c r="Z24" s="30"/>
      <c r="AA24" s="23"/>
      <c r="AB24" s="211"/>
      <c r="AD24" s="30"/>
      <c r="AE24" s="23"/>
      <c r="AF24" s="211"/>
      <c r="AH24" s="30"/>
      <c r="AI24" s="23"/>
      <c r="AJ24" s="211"/>
      <c r="AL24" s="30"/>
      <c r="AM24" s="23"/>
      <c r="AN24" s="211"/>
      <c r="AP24" s="30"/>
      <c r="AQ24" s="23"/>
      <c r="AR24" s="211"/>
      <c r="AT24" s="30"/>
      <c r="AU24" s="23"/>
      <c r="AV24" s="211"/>
      <c r="AX24" s="30"/>
      <c r="AY24" s="23"/>
      <c r="AZ24" s="211"/>
      <c r="BB24" s="30"/>
      <c r="BC24" s="23"/>
      <c r="BD24" s="211"/>
    </row>
    <row r="25" spans="1:56" x14ac:dyDescent="0.25">
      <c r="A25" s="17"/>
      <c r="B25" s="18"/>
      <c r="F25" s="30"/>
      <c r="G25" s="23"/>
      <c r="H25" s="211"/>
      <c r="J25" s="30"/>
      <c r="K25" s="23"/>
      <c r="L25" s="211"/>
      <c r="N25" s="30"/>
      <c r="O25" s="23"/>
      <c r="P25" s="211"/>
      <c r="R25" s="30"/>
      <c r="S25" s="23"/>
      <c r="T25" s="211"/>
      <c r="V25" s="30"/>
      <c r="W25" s="23"/>
      <c r="X25" s="211"/>
      <c r="Z25" s="30"/>
      <c r="AA25" s="23"/>
      <c r="AB25" s="211"/>
      <c r="AD25" s="30"/>
      <c r="AE25" s="23"/>
      <c r="AF25" s="211"/>
      <c r="AH25" s="30"/>
      <c r="AI25" s="23"/>
      <c r="AJ25" s="211"/>
      <c r="AL25" s="30"/>
      <c r="AM25" s="23"/>
      <c r="AN25" s="211"/>
      <c r="AP25" s="30"/>
      <c r="AQ25" s="23"/>
      <c r="AR25" s="211"/>
      <c r="AT25" s="30"/>
      <c r="AU25" s="23"/>
      <c r="AV25" s="211"/>
      <c r="AX25" s="30"/>
      <c r="AY25" s="23"/>
      <c r="AZ25" s="211"/>
      <c r="BB25" s="30"/>
      <c r="BC25" s="23"/>
      <c r="BD25" s="211"/>
    </row>
    <row r="26" spans="1:56" x14ac:dyDescent="0.25">
      <c r="A26" s="25" t="s">
        <v>28</v>
      </c>
      <c r="B26" s="26"/>
      <c r="F26" s="27" t="s">
        <v>19</v>
      </c>
      <c r="G26" s="28">
        <f ca="1">+ROUND(G17*G19*$B$88/(LOOKUP(G18,$A$56:$A$88,$B$56:$B$87)),0)</f>
        <v>0</v>
      </c>
      <c r="H26" s="31">
        <f ca="1">+ROUND(G26/$B$87,2)</f>
        <v>0</v>
      </c>
      <c r="J26" s="27" t="s">
        <v>19</v>
      </c>
      <c r="K26" s="28">
        <f ca="1">+ROUND(K17*K19*$B$88/(LOOKUP(K18,$A$56:$A$88,$B$56:$B$87)),0)</f>
        <v>0</v>
      </c>
      <c r="L26" s="31">
        <f ca="1">+ROUND(K26/$B$87,2)</f>
        <v>0</v>
      </c>
      <c r="N26" s="27" t="s">
        <v>19</v>
      </c>
      <c r="O26" s="28">
        <f ca="1">+ROUND(O17*O19*$B$88/(LOOKUP(O18,$A$56:$A$88,$B$56:$B$87)),0)</f>
        <v>0</v>
      </c>
      <c r="P26" s="31">
        <f ca="1">+ROUND(O26/$B$87,2)</f>
        <v>0</v>
      </c>
      <c r="R26" s="27" t="s">
        <v>19</v>
      </c>
      <c r="S26" s="28">
        <f ca="1">+ROUND(S17*S19*$B$88/(LOOKUP(S18,$A$56:$A$88,$B$56:$B$87)),0)</f>
        <v>1720865177</v>
      </c>
      <c r="T26" s="31">
        <f ca="1">+ROUND(S26/$B$87,2)</f>
        <v>2332.69</v>
      </c>
      <c r="V26" s="27" t="s">
        <v>19</v>
      </c>
      <c r="W26" s="28">
        <f ca="1">+ROUND(W17*W19*$B$88/(LOOKUP(W18,$A$56:$A$88,$B$56:$B$87)),0)</f>
        <v>0</v>
      </c>
      <c r="X26" s="31">
        <f ca="1">+ROUND(W26/$B$87,2)</f>
        <v>0</v>
      </c>
      <c r="Z26" s="27" t="s">
        <v>19</v>
      </c>
      <c r="AA26" s="28">
        <f ca="1">+ROUND(AA17*AA19*$B$88/(LOOKUP(AA18,$A$56:$A$88,$B$56:$B$87)),0)</f>
        <v>462316861</v>
      </c>
      <c r="AB26" s="31">
        <f ca="1">+ROUND(AA26/$B$87,2)</f>
        <v>626.69000000000005</v>
      </c>
      <c r="AD26" s="27" t="s">
        <v>19</v>
      </c>
      <c r="AE26" s="28">
        <f ca="1">+ROUND(AE17*AE19*$B$88/(LOOKUP(AE18,$A$56:$A$88,$B$56:$B$87)),0)</f>
        <v>75182297</v>
      </c>
      <c r="AF26" s="31">
        <f ca="1">+ROUND(AE26/$B$87,2)</f>
        <v>101.91</v>
      </c>
      <c r="AH26" s="27" t="s">
        <v>19</v>
      </c>
      <c r="AI26" s="28">
        <f ca="1">+ROUND(AI17*AI19*$B$88/(LOOKUP(AI18,$A$56:$A$88,$B$56:$B$87)),0)</f>
        <v>184788128</v>
      </c>
      <c r="AJ26" s="31">
        <f ca="1">+ROUND(AI26/$B$87,2)</f>
        <v>250.49</v>
      </c>
      <c r="AL26" s="27" t="s">
        <v>19</v>
      </c>
      <c r="AM26" s="28">
        <f ca="1">+ROUND(AM17*AM19*$B$88/(LOOKUP(AM18,$A$56:$A$88,$B$56:$B$87)),0)</f>
        <v>426707233</v>
      </c>
      <c r="AN26" s="31">
        <f ca="1">+ROUND(AM26/$B$87,2)</f>
        <v>578.41999999999996</v>
      </c>
      <c r="AP26" s="27" t="s">
        <v>19</v>
      </c>
      <c r="AQ26" s="28">
        <f ca="1">+ROUND(AQ17*AQ19*$B$88/(LOOKUP(AQ18,$A$56:$A$88,$B$56:$B$87)),0)</f>
        <v>59636794</v>
      </c>
      <c r="AR26" s="31">
        <f ca="1">+ROUND(AQ26/$B$87,2)</f>
        <v>80.84</v>
      </c>
      <c r="AT26" s="27" t="s">
        <v>19</v>
      </c>
      <c r="AU26" s="28">
        <f ca="1">+ROUND(AU17*AU19*$B$88/(LOOKUP(AU18,$A$56:$A$88,$B$56:$B$87)),0)</f>
        <v>247221034</v>
      </c>
      <c r="AV26" s="31">
        <f ca="1">+ROUND(AU26/$B$87,2)</f>
        <v>335.12</v>
      </c>
      <c r="AX26" s="27" t="s">
        <v>19</v>
      </c>
      <c r="AY26" s="28">
        <f ca="1">+ROUND(AY17*AY19*$B$88/(LOOKUP(AY18,$A$56:$A$88,$B$56:$B$87)),0)</f>
        <v>550304901</v>
      </c>
      <c r="AZ26" s="31">
        <f ca="1">+ROUND(AY26/$B$87,2)</f>
        <v>745.96</v>
      </c>
      <c r="BB26" s="27" t="s">
        <v>19</v>
      </c>
      <c r="BC26" s="28">
        <f ca="1">+ROUND(BC17*BC19*$B$88/(LOOKUP(BC18,$A$56:$A$88,$B$56:$B$87)),0)</f>
        <v>107674000</v>
      </c>
      <c r="BD26" s="31">
        <f ca="1">+ROUND(BC26/$B$87,2)</f>
        <v>145.96</v>
      </c>
    </row>
    <row r="28" spans="1:56" x14ac:dyDescent="0.25">
      <c r="A28" s="15" t="s">
        <v>27</v>
      </c>
      <c r="B28" s="16"/>
      <c r="F28" s="32"/>
      <c r="G28" s="33" t="s">
        <v>27</v>
      </c>
      <c r="H28" s="34"/>
      <c r="J28" s="32"/>
      <c r="K28" s="33" t="s">
        <v>27</v>
      </c>
      <c r="L28" s="34"/>
      <c r="N28" s="32"/>
      <c r="O28" s="33" t="s">
        <v>27</v>
      </c>
      <c r="P28" s="34"/>
      <c r="R28" s="32"/>
      <c r="S28" s="33" t="s">
        <v>27</v>
      </c>
      <c r="T28" s="34"/>
      <c r="V28" s="32"/>
      <c r="W28" s="33" t="s">
        <v>27</v>
      </c>
      <c r="X28" s="34"/>
      <c r="Z28" s="32"/>
      <c r="AA28" s="33" t="s">
        <v>27</v>
      </c>
      <c r="AB28" s="34"/>
      <c r="AD28" s="32"/>
      <c r="AE28" s="33" t="s">
        <v>27</v>
      </c>
      <c r="AF28" s="34"/>
      <c r="AH28" s="32"/>
      <c r="AI28" s="33" t="s">
        <v>27</v>
      </c>
      <c r="AJ28" s="34"/>
      <c r="AL28" s="32"/>
      <c r="AM28" s="33" t="s">
        <v>27</v>
      </c>
      <c r="AN28" s="34"/>
      <c r="AP28" s="32"/>
      <c r="AQ28" s="33" t="s">
        <v>27</v>
      </c>
      <c r="AR28" s="34"/>
      <c r="AT28" s="32"/>
      <c r="AU28" s="33" t="s">
        <v>27</v>
      </c>
      <c r="AV28" s="34"/>
      <c r="AX28" s="32"/>
      <c r="AY28" s="33" t="s">
        <v>27</v>
      </c>
      <c r="AZ28" s="34"/>
      <c r="BB28" s="32"/>
      <c r="BC28" s="33" t="s">
        <v>27</v>
      </c>
      <c r="BD28" s="34"/>
    </row>
    <row r="29" spans="1:56" x14ac:dyDescent="0.25">
      <c r="A29" s="17"/>
      <c r="B29" s="18"/>
      <c r="F29" s="30"/>
      <c r="G29" s="29"/>
      <c r="H29" s="24"/>
      <c r="J29" s="30"/>
      <c r="K29" s="29"/>
      <c r="L29" s="24"/>
      <c r="N29" s="30"/>
      <c r="O29" s="29"/>
      <c r="P29" s="24"/>
      <c r="R29" s="30"/>
      <c r="S29" s="29"/>
      <c r="T29" s="24"/>
      <c r="V29" s="30"/>
      <c r="W29" s="29"/>
      <c r="X29" s="24"/>
      <c r="Z29" s="30"/>
      <c r="AA29" s="29"/>
      <c r="AB29" s="24"/>
      <c r="AD29" s="30"/>
      <c r="AE29" s="29"/>
      <c r="AF29" s="24"/>
      <c r="AH29" s="30"/>
      <c r="AI29" s="29"/>
      <c r="AJ29" s="24"/>
      <c r="AL29" s="30"/>
      <c r="AM29" s="29"/>
      <c r="AN29" s="24"/>
      <c r="AP29" s="30"/>
      <c r="AQ29" s="29"/>
      <c r="AR29" s="24"/>
      <c r="AT29" s="30"/>
      <c r="AU29" s="29"/>
      <c r="AV29" s="24"/>
      <c r="AX29" s="30"/>
      <c r="AY29" s="29"/>
      <c r="AZ29" s="24"/>
      <c r="BB29" s="30"/>
      <c r="BC29" s="29"/>
      <c r="BD29" s="24"/>
    </row>
    <row r="30" spans="1:56" x14ac:dyDescent="0.25">
      <c r="A30" s="17" t="s">
        <v>23</v>
      </c>
      <c r="B30" s="18"/>
      <c r="F30" s="19" t="s">
        <v>24</v>
      </c>
      <c r="G30" s="20">
        <v>0</v>
      </c>
      <c r="H30" s="21"/>
      <c r="J30" s="19" t="s">
        <v>24</v>
      </c>
      <c r="K30" s="20">
        <v>70000000</v>
      </c>
      <c r="L30" s="21" t="s">
        <v>15</v>
      </c>
      <c r="N30" s="19" t="s">
        <v>24</v>
      </c>
      <c r="O30" s="20">
        <v>509641600</v>
      </c>
      <c r="P30" s="21" t="s">
        <v>15</v>
      </c>
      <c r="R30" s="19" t="s">
        <v>24</v>
      </c>
      <c r="S30" s="20">
        <v>1057293020</v>
      </c>
      <c r="T30" s="21" t="s">
        <v>15</v>
      </c>
      <c r="V30" s="19" t="s">
        <v>24</v>
      </c>
      <c r="W30" s="20">
        <v>0</v>
      </c>
      <c r="X30" s="21"/>
      <c r="Z30" s="19" t="s">
        <v>24</v>
      </c>
      <c r="AA30" s="20">
        <v>236528721</v>
      </c>
      <c r="AB30" s="21" t="s">
        <v>15</v>
      </c>
      <c r="AD30" s="19" t="s">
        <v>24</v>
      </c>
      <c r="AE30" s="20">
        <v>9500000</v>
      </c>
      <c r="AF30" s="21" t="s">
        <v>15</v>
      </c>
      <c r="AH30" s="19" t="s">
        <v>24</v>
      </c>
      <c r="AI30" s="20">
        <v>54321090</v>
      </c>
      <c r="AJ30" s="21" t="s">
        <v>15</v>
      </c>
      <c r="AL30" s="19" t="s">
        <v>24</v>
      </c>
      <c r="AM30" s="20">
        <v>764850101</v>
      </c>
      <c r="AN30" s="21" t="s">
        <v>15</v>
      </c>
      <c r="AP30" s="19" t="s">
        <v>24</v>
      </c>
      <c r="AQ30" s="20">
        <v>63043000</v>
      </c>
      <c r="AR30" s="21" t="s">
        <v>15</v>
      </c>
      <c r="AT30" s="19" t="s">
        <v>24</v>
      </c>
      <c r="AU30" s="20">
        <v>0</v>
      </c>
      <c r="AV30" s="21"/>
      <c r="AX30" s="19" t="s">
        <v>24</v>
      </c>
      <c r="AY30" s="20">
        <v>377000000</v>
      </c>
      <c r="AZ30" s="21"/>
      <c r="BB30" s="19" t="s">
        <v>24</v>
      </c>
      <c r="BC30" s="20">
        <v>70356788</v>
      </c>
      <c r="BD30" s="21" t="s">
        <v>15</v>
      </c>
    </row>
    <row r="31" spans="1:56" ht="15" customHeight="1" x14ac:dyDescent="0.25">
      <c r="A31" s="17" t="s">
        <v>25</v>
      </c>
      <c r="B31" s="18"/>
      <c r="F31" s="30"/>
      <c r="G31" s="29">
        <v>2000</v>
      </c>
      <c r="H31" s="211"/>
      <c r="J31" s="30"/>
      <c r="K31" s="29">
        <v>2000</v>
      </c>
      <c r="L31" s="211" t="s">
        <v>215</v>
      </c>
      <c r="N31" s="30"/>
      <c r="O31" s="29">
        <v>2014</v>
      </c>
      <c r="P31" s="211" t="s">
        <v>220</v>
      </c>
      <c r="R31" s="30"/>
      <c r="S31" s="29">
        <v>2016</v>
      </c>
      <c r="T31" s="211" t="s">
        <v>228</v>
      </c>
      <c r="V31" s="30"/>
      <c r="W31" s="29">
        <v>2000</v>
      </c>
      <c r="X31" s="211"/>
      <c r="Z31" s="30"/>
      <c r="AA31" s="29">
        <v>2016</v>
      </c>
      <c r="AB31" s="211" t="s">
        <v>231</v>
      </c>
      <c r="AD31" s="30"/>
      <c r="AE31" s="29">
        <v>2016</v>
      </c>
      <c r="AF31" s="211" t="s">
        <v>241</v>
      </c>
      <c r="AH31" s="30"/>
      <c r="AI31" s="29">
        <v>2016</v>
      </c>
      <c r="AJ31" s="211" t="s">
        <v>246</v>
      </c>
      <c r="AL31" s="30"/>
      <c r="AM31" s="29">
        <v>2014</v>
      </c>
      <c r="AN31" s="211" t="s">
        <v>251</v>
      </c>
      <c r="AP31" s="30"/>
      <c r="AQ31" s="29">
        <v>2015</v>
      </c>
      <c r="AR31" s="211" t="s">
        <v>237</v>
      </c>
      <c r="AT31" s="30"/>
      <c r="AU31" s="29">
        <v>2000</v>
      </c>
      <c r="AV31" s="211"/>
      <c r="AX31" s="30"/>
      <c r="AY31" s="29">
        <v>2000</v>
      </c>
      <c r="AZ31" s="211" t="s">
        <v>259</v>
      </c>
      <c r="BB31" s="30"/>
      <c r="BC31" s="29">
        <v>2016</v>
      </c>
      <c r="BD31" s="211" t="s">
        <v>261</v>
      </c>
    </row>
    <row r="32" spans="1:56" x14ac:dyDescent="0.25">
      <c r="A32" s="22" t="s">
        <v>26</v>
      </c>
      <c r="B32" s="18"/>
      <c r="F32" s="62"/>
      <c r="G32" s="23">
        <v>0</v>
      </c>
      <c r="H32" s="211"/>
      <c r="J32" s="62">
        <v>1</v>
      </c>
      <c r="K32" s="23">
        <v>0</v>
      </c>
      <c r="L32" s="211"/>
      <c r="N32" s="62">
        <v>1</v>
      </c>
      <c r="O32" s="23">
        <v>0</v>
      </c>
      <c r="P32" s="211"/>
      <c r="R32" s="62">
        <v>1</v>
      </c>
      <c r="S32" s="23">
        <v>1</v>
      </c>
      <c r="T32" s="211"/>
      <c r="V32" s="62"/>
      <c r="W32" s="23">
        <v>0</v>
      </c>
      <c r="X32" s="211"/>
      <c r="Z32" s="62">
        <v>1</v>
      </c>
      <c r="AA32" s="23">
        <v>1</v>
      </c>
      <c r="AB32" s="211"/>
      <c r="AD32" s="62">
        <v>1</v>
      </c>
      <c r="AE32" s="23">
        <v>1</v>
      </c>
      <c r="AF32" s="211"/>
      <c r="AH32" s="62">
        <v>1</v>
      </c>
      <c r="AI32" s="23">
        <v>1</v>
      </c>
      <c r="AJ32" s="211"/>
      <c r="AL32" s="62">
        <v>0.45</v>
      </c>
      <c r="AM32" s="23">
        <v>0.45</v>
      </c>
      <c r="AN32" s="211"/>
      <c r="AP32" s="62">
        <v>1</v>
      </c>
      <c r="AQ32" s="23">
        <v>1</v>
      </c>
      <c r="AR32" s="211"/>
      <c r="AT32" s="62"/>
      <c r="AU32" s="23">
        <v>0</v>
      </c>
      <c r="AV32" s="211"/>
      <c r="AX32" s="62">
        <v>1</v>
      </c>
      <c r="AY32" s="23">
        <v>0</v>
      </c>
      <c r="AZ32" s="211"/>
      <c r="BB32" s="62">
        <v>1</v>
      </c>
      <c r="BC32" s="23">
        <v>1</v>
      </c>
      <c r="BD32" s="211"/>
    </row>
    <row r="33" spans="1:56" ht="20.100000000000001" customHeight="1" x14ac:dyDescent="0.25">
      <c r="A33" s="22"/>
      <c r="B33" s="18"/>
      <c r="F33" s="30"/>
      <c r="G33" s="23"/>
      <c r="H33" s="211"/>
      <c r="J33" s="30"/>
      <c r="K33" s="23"/>
      <c r="L33" s="211"/>
      <c r="N33" s="30"/>
      <c r="O33" s="23"/>
      <c r="P33" s="211"/>
      <c r="R33" s="30"/>
      <c r="S33" s="23"/>
      <c r="T33" s="211"/>
      <c r="V33" s="30"/>
      <c r="W33" s="23"/>
      <c r="X33" s="211"/>
      <c r="Z33" s="30"/>
      <c r="AA33" s="23"/>
      <c r="AB33" s="211"/>
      <c r="AD33" s="30"/>
      <c r="AE33" s="23"/>
      <c r="AF33" s="211"/>
      <c r="AH33" s="30"/>
      <c r="AI33" s="23"/>
      <c r="AJ33" s="211"/>
      <c r="AL33" s="30"/>
      <c r="AM33" s="23"/>
      <c r="AN33" s="211"/>
      <c r="AP33" s="30"/>
      <c r="AQ33" s="23"/>
      <c r="AR33" s="211"/>
      <c r="AT33" s="30"/>
      <c r="AU33" s="23"/>
      <c r="AV33" s="211"/>
      <c r="AX33" s="30"/>
      <c r="AY33" s="23"/>
      <c r="AZ33" s="211"/>
      <c r="BB33" s="30"/>
      <c r="BC33" s="23"/>
      <c r="BD33" s="211"/>
    </row>
    <row r="34" spans="1:56" ht="20.100000000000001" customHeight="1" x14ac:dyDescent="0.25">
      <c r="A34" s="22"/>
      <c r="B34" s="18"/>
      <c r="F34" s="30"/>
      <c r="G34" s="23"/>
      <c r="H34" s="211"/>
      <c r="J34" s="30"/>
      <c r="K34" s="23"/>
      <c r="L34" s="211"/>
      <c r="N34" s="30"/>
      <c r="O34" s="23"/>
      <c r="P34" s="211"/>
      <c r="R34" s="30"/>
      <c r="S34" s="23"/>
      <c r="T34" s="211"/>
      <c r="V34" s="30"/>
      <c r="W34" s="23"/>
      <c r="X34" s="211"/>
      <c r="Z34" s="30"/>
      <c r="AA34" s="23"/>
      <c r="AB34" s="211"/>
      <c r="AD34" s="30"/>
      <c r="AE34" s="23"/>
      <c r="AF34" s="211"/>
      <c r="AH34" s="30"/>
      <c r="AI34" s="23"/>
      <c r="AJ34" s="211"/>
      <c r="AL34" s="30"/>
      <c r="AM34" s="23"/>
      <c r="AN34" s="211"/>
      <c r="AP34" s="30"/>
      <c r="AQ34" s="23"/>
      <c r="AR34" s="211"/>
      <c r="AT34" s="30"/>
      <c r="AU34" s="23"/>
      <c r="AV34" s="211"/>
      <c r="AX34" s="30"/>
      <c r="AY34" s="23"/>
      <c r="AZ34" s="211"/>
      <c r="BB34" s="30"/>
      <c r="BC34" s="23"/>
      <c r="BD34" s="211"/>
    </row>
    <row r="35" spans="1:56" ht="20.100000000000001" customHeight="1" x14ac:dyDescent="0.25">
      <c r="A35" s="22"/>
      <c r="B35" s="18"/>
      <c r="F35" s="30"/>
      <c r="G35" s="23"/>
      <c r="H35" s="211"/>
      <c r="J35" s="30"/>
      <c r="K35" s="23"/>
      <c r="L35" s="211"/>
      <c r="N35" s="30"/>
      <c r="O35" s="23"/>
      <c r="P35" s="211"/>
      <c r="R35" s="30"/>
      <c r="S35" s="23"/>
      <c r="T35" s="211"/>
      <c r="V35" s="30"/>
      <c r="W35" s="23"/>
      <c r="X35" s="211"/>
      <c r="Z35" s="30"/>
      <c r="AA35" s="23"/>
      <c r="AB35" s="211"/>
      <c r="AD35" s="30"/>
      <c r="AE35" s="23"/>
      <c r="AF35" s="211"/>
      <c r="AH35" s="30"/>
      <c r="AI35" s="23"/>
      <c r="AJ35" s="211"/>
      <c r="AL35" s="30"/>
      <c r="AM35" s="23"/>
      <c r="AN35" s="211"/>
      <c r="AP35" s="30"/>
      <c r="AQ35" s="23"/>
      <c r="AR35" s="211"/>
      <c r="AT35" s="30"/>
      <c r="AU35" s="23"/>
      <c r="AV35" s="211"/>
      <c r="AX35" s="30"/>
      <c r="AY35" s="23"/>
      <c r="AZ35" s="211"/>
      <c r="BB35" s="30"/>
      <c r="BC35" s="23"/>
      <c r="BD35" s="211"/>
    </row>
    <row r="36" spans="1:56" ht="20.100000000000001" customHeight="1" x14ac:dyDescent="0.25">
      <c r="A36" s="22"/>
      <c r="B36" s="18"/>
      <c r="F36" s="30"/>
      <c r="G36" s="23"/>
      <c r="H36" s="211"/>
      <c r="J36" s="30"/>
      <c r="K36" s="23"/>
      <c r="L36" s="211"/>
      <c r="N36" s="30"/>
      <c r="O36" s="23"/>
      <c r="P36" s="211"/>
      <c r="R36" s="30"/>
      <c r="S36" s="23"/>
      <c r="T36" s="211"/>
      <c r="V36" s="30"/>
      <c r="W36" s="23"/>
      <c r="X36" s="211"/>
      <c r="Z36" s="30"/>
      <c r="AA36" s="23"/>
      <c r="AB36" s="211"/>
      <c r="AD36" s="30"/>
      <c r="AE36" s="23"/>
      <c r="AF36" s="211"/>
      <c r="AH36" s="30"/>
      <c r="AI36" s="23"/>
      <c r="AJ36" s="211"/>
      <c r="AL36" s="30"/>
      <c r="AM36" s="23"/>
      <c r="AN36" s="211"/>
      <c r="AP36" s="30"/>
      <c r="AQ36" s="23"/>
      <c r="AR36" s="211"/>
      <c r="AT36" s="30"/>
      <c r="AU36" s="23"/>
      <c r="AV36" s="211"/>
      <c r="AX36" s="30"/>
      <c r="AY36" s="23"/>
      <c r="AZ36" s="211"/>
      <c r="BB36" s="30"/>
      <c r="BC36" s="23"/>
      <c r="BD36" s="211"/>
    </row>
    <row r="37" spans="1:56" ht="20.100000000000001" customHeight="1" x14ac:dyDescent="0.25">
      <c r="A37" s="22"/>
      <c r="B37" s="18"/>
      <c r="F37" s="30"/>
      <c r="G37" s="23"/>
      <c r="H37" s="211"/>
      <c r="J37" s="30"/>
      <c r="K37" s="23"/>
      <c r="L37" s="211"/>
      <c r="N37" s="30"/>
      <c r="O37" s="23"/>
      <c r="P37" s="211"/>
      <c r="R37" s="30"/>
      <c r="S37" s="23"/>
      <c r="T37" s="211"/>
      <c r="V37" s="30"/>
      <c r="W37" s="23"/>
      <c r="X37" s="211"/>
      <c r="Z37" s="30"/>
      <c r="AA37" s="23"/>
      <c r="AB37" s="211"/>
      <c r="AD37" s="30"/>
      <c r="AE37" s="23"/>
      <c r="AF37" s="211"/>
      <c r="AH37" s="30"/>
      <c r="AI37" s="23"/>
      <c r="AJ37" s="211"/>
      <c r="AL37" s="30"/>
      <c r="AM37" s="23"/>
      <c r="AN37" s="211"/>
      <c r="AP37" s="30"/>
      <c r="AQ37" s="23"/>
      <c r="AR37" s="211"/>
      <c r="AT37" s="30"/>
      <c r="AU37" s="23"/>
      <c r="AV37" s="211"/>
      <c r="AX37" s="30"/>
      <c r="AY37" s="23"/>
      <c r="AZ37" s="211"/>
      <c r="BB37" s="30"/>
      <c r="BC37" s="23"/>
      <c r="BD37" s="211"/>
    </row>
    <row r="38" spans="1:56" ht="20.100000000000001" customHeight="1" x14ac:dyDescent="0.25">
      <c r="A38" s="17"/>
      <c r="B38" s="18"/>
      <c r="F38" s="30"/>
      <c r="G38" s="23"/>
      <c r="H38" s="211"/>
      <c r="J38" s="30"/>
      <c r="K38" s="23"/>
      <c r="L38" s="211"/>
      <c r="N38" s="30"/>
      <c r="O38" s="23"/>
      <c r="P38" s="211"/>
      <c r="R38" s="30"/>
      <c r="S38" s="23"/>
      <c r="T38" s="211"/>
      <c r="V38" s="30"/>
      <c r="W38" s="23"/>
      <c r="X38" s="211"/>
      <c r="Z38" s="30"/>
      <c r="AA38" s="23"/>
      <c r="AB38" s="211"/>
      <c r="AD38" s="30"/>
      <c r="AE38" s="23"/>
      <c r="AF38" s="211"/>
      <c r="AH38" s="30"/>
      <c r="AI38" s="23"/>
      <c r="AJ38" s="211"/>
      <c r="AL38" s="30"/>
      <c r="AM38" s="23"/>
      <c r="AN38" s="211"/>
      <c r="AP38" s="30"/>
      <c r="AQ38" s="23"/>
      <c r="AR38" s="211"/>
      <c r="AT38" s="30"/>
      <c r="AU38" s="23"/>
      <c r="AV38" s="211"/>
      <c r="AX38" s="30"/>
      <c r="AY38" s="23"/>
      <c r="AZ38" s="211"/>
      <c r="BB38" s="30"/>
      <c r="BC38" s="23"/>
      <c r="BD38" s="211"/>
    </row>
    <row r="39" spans="1:56" x14ac:dyDescent="0.25">
      <c r="A39" s="25" t="s">
        <v>28</v>
      </c>
      <c r="B39" s="26"/>
      <c r="F39" s="27" t="s">
        <v>19</v>
      </c>
      <c r="G39" s="28">
        <f ca="1">+ROUND(G30*G32*$B$88/(LOOKUP(G31,$A$56:$A$88,$B$56:$B$87)),0)</f>
        <v>0</v>
      </c>
      <c r="H39" s="31">
        <f ca="1">+ROUND(G39/$B$87,2)</f>
        <v>0</v>
      </c>
      <c r="J39" s="27" t="s">
        <v>19</v>
      </c>
      <c r="K39" s="28">
        <f ca="1">+ROUND(K30*K32*$B$88/(LOOKUP(K31,$A$56:$A$88,$B$56:$B$87)),0)</f>
        <v>0</v>
      </c>
      <c r="L39" s="31">
        <f ca="1">+ROUND(K39/$B$87,2)</f>
        <v>0</v>
      </c>
      <c r="N39" s="27" t="s">
        <v>19</v>
      </c>
      <c r="O39" s="28">
        <f ca="1">+ROUND(O30*O32*$B$88/(LOOKUP(O31,$A$56:$A$88,$B$56:$B$87)),0)</f>
        <v>0</v>
      </c>
      <c r="P39" s="31">
        <f ca="1">+ROUND(O39/$B$87,2)</f>
        <v>0</v>
      </c>
      <c r="R39" s="27" t="s">
        <v>19</v>
      </c>
      <c r="S39" s="28">
        <f ca="1">+ROUND(S30*S32*$B$88/(LOOKUP(S31,$A$56:$A$88,$B$56:$B$87)),0)</f>
        <v>1198051956</v>
      </c>
      <c r="T39" s="31">
        <f ca="1">+ROUND(S39/$B$87,2)</f>
        <v>1624</v>
      </c>
      <c r="V39" s="27" t="s">
        <v>19</v>
      </c>
      <c r="W39" s="28">
        <f ca="1">+ROUND(W30*W32*$B$88/(LOOKUP(W31,$A$56:$A$88,$B$56:$B$87)),0)</f>
        <v>0</v>
      </c>
      <c r="X39" s="31">
        <f ca="1">+ROUND(W39/$B$87,2)</f>
        <v>0</v>
      </c>
      <c r="Z39" s="27" t="s">
        <v>19</v>
      </c>
      <c r="AA39" s="28">
        <f ca="1">+ROUND(AA30*AA32*$B$88/(LOOKUP(AA31,$A$56:$A$88,$B$56:$B$87)),0)</f>
        <v>268018129</v>
      </c>
      <c r="AB39" s="31">
        <f ca="1">+ROUND(AA39/$B$87,2)</f>
        <v>363.31</v>
      </c>
      <c r="AD39" s="27" t="s">
        <v>19</v>
      </c>
      <c r="AE39" s="28">
        <f ca="1">+ROUND(AE30*AE32*$B$88/(LOOKUP(AE31,$A$56:$A$88,$B$56:$B$87)),0)</f>
        <v>10764749</v>
      </c>
      <c r="AF39" s="31">
        <f ca="1">+ROUND(AE39/$B$87,2)</f>
        <v>14.59</v>
      </c>
      <c r="AH39" s="27" t="s">
        <v>19</v>
      </c>
      <c r="AI39" s="28">
        <f ca="1">+ROUND(AI30*AI32*$B$88/(LOOKUP(AI31,$A$56:$A$88,$B$56:$B$87)),0)</f>
        <v>61552935</v>
      </c>
      <c r="AJ39" s="31">
        <f ca="1">+ROUND(AI39/$B$87,2)</f>
        <v>83.44</v>
      </c>
      <c r="AL39" s="27" t="s">
        <v>19</v>
      </c>
      <c r="AM39" s="28">
        <f ca="1">+ROUND(AM30*AM32*$B$88/(LOOKUP(AM31,$A$56:$A$88,$B$56:$B$87)),0)</f>
        <v>436509513</v>
      </c>
      <c r="AN39" s="31">
        <f ca="1">+ROUND(AM39/$B$87,2)</f>
        <v>591.70000000000005</v>
      </c>
      <c r="AP39" s="27" t="s">
        <v>19</v>
      </c>
      <c r="AQ39" s="28">
        <f ca="1">+ROUND(AQ30*AQ32*$B$88/(LOOKUP(AQ31,$A$56:$A$88,$B$56:$B$87)),0)</f>
        <v>76436470</v>
      </c>
      <c r="AR39" s="31">
        <f ca="1">+ROUND(AQ39/$B$87,2)</f>
        <v>103.61</v>
      </c>
      <c r="AT39" s="27" t="s">
        <v>19</v>
      </c>
      <c r="AU39" s="28">
        <f ca="1">+ROUND(AU30*AU32*$B$88/(LOOKUP(AU31,$A$56:$A$88,$B$56:$B$87)),0)</f>
        <v>0</v>
      </c>
      <c r="AV39" s="31">
        <f ca="1">+ROUND(AU39/$B$87,2)</f>
        <v>0</v>
      </c>
      <c r="AX39" s="27" t="s">
        <v>19</v>
      </c>
      <c r="AY39" s="28">
        <f ca="1">+ROUND(AY30*AY32*$B$88/(LOOKUP(AY31,$A$56:$A$88,$B$56:$B$87)),0)</f>
        <v>0</v>
      </c>
      <c r="AZ39" s="31">
        <f ca="1">+ROUND(AY39/$B$87,2)</f>
        <v>0</v>
      </c>
      <c r="BB39" s="27" t="s">
        <v>19</v>
      </c>
      <c r="BC39" s="28">
        <f ca="1">+ROUND(BC30*BC32*$B$88/(LOOKUP(BC31,$A$56:$A$88,$B$56:$B$87)),0)</f>
        <v>79723488</v>
      </c>
      <c r="BD39" s="31">
        <f ca="1">+ROUND(BC39/$B$87,2)</f>
        <v>108.07</v>
      </c>
    </row>
    <row r="41" spans="1:56" x14ac:dyDescent="0.25">
      <c r="A41" s="15" t="s">
        <v>72</v>
      </c>
      <c r="B41" s="16"/>
      <c r="F41" s="32"/>
      <c r="G41" s="33" t="s">
        <v>72</v>
      </c>
      <c r="H41" s="34"/>
      <c r="J41" s="32"/>
      <c r="K41" s="33" t="s">
        <v>72</v>
      </c>
      <c r="L41" s="34"/>
      <c r="N41" s="32"/>
      <c r="O41" s="33" t="s">
        <v>72</v>
      </c>
      <c r="P41" s="34"/>
      <c r="R41" s="32"/>
      <c r="S41" s="33" t="s">
        <v>72</v>
      </c>
      <c r="T41" s="34"/>
      <c r="V41" s="32"/>
      <c r="W41" s="33" t="s">
        <v>72</v>
      </c>
      <c r="X41" s="34"/>
      <c r="Z41" s="32"/>
      <c r="AA41" s="33" t="s">
        <v>72</v>
      </c>
      <c r="AB41" s="34"/>
      <c r="AD41" s="32"/>
      <c r="AE41" s="33" t="s">
        <v>72</v>
      </c>
      <c r="AF41" s="34"/>
      <c r="AH41" s="32"/>
      <c r="AI41" s="33" t="s">
        <v>72</v>
      </c>
      <c r="AJ41" s="34"/>
      <c r="AL41" s="32"/>
      <c r="AM41" s="33" t="s">
        <v>72</v>
      </c>
      <c r="AN41" s="34"/>
      <c r="AP41" s="32"/>
      <c r="AQ41" s="33" t="s">
        <v>72</v>
      </c>
      <c r="AR41" s="34"/>
      <c r="AT41" s="32"/>
      <c r="AU41" s="33" t="s">
        <v>72</v>
      </c>
      <c r="AV41" s="34"/>
      <c r="AX41" s="32"/>
      <c r="AY41" s="33" t="s">
        <v>72</v>
      </c>
      <c r="AZ41" s="34"/>
      <c r="BB41" s="32"/>
      <c r="BC41" s="33" t="s">
        <v>72</v>
      </c>
      <c r="BD41" s="34"/>
    </row>
    <row r="42" spans="1:56" x14ac:dyDescent="0.25">
      <c r="A42" s="17"/>
      <c r="B42" s="18"/>
      <c r="F42" s="30"/>
      <c r="G42" s="29"/>
      <c r="H42" s="24"/>
      <c r="J42" s="30"/>
      <c r="K42" s="29"/>
      <c r="L42" s="24"/>
      <c r="N42" s="30"/>
      <c r="O42" s="29"/>
      <c r="P42" s="24"/>
      <c r="R42" s="30"/>
      <c r="S42" s="29"/>
      <c r="T42" s="24"/>
      <c r="V42" s="30"/>
      <c r="W42" s="29"/>
      <c r="X42" s="24"/>
      <c r="Z42" s="30"/>
      <c r="AA42" s="29"/>
      <c r="AB42" s="24"/>
      <c r="AD42" s="30"/>
      <c r="AE42" s="29"/>
      <c r="AF42" s="24"/>
      <c r="AH42" s="30"/>
      <c r="AI42" s="29"/>
      <c r="AJ42" s="24"/>
      <c r="AL42" s="30"/>
      <c r="AM42" s="29"/>
      <c r="AN42" s="24"/>
      <c r="AP42" s="30"/>
      <c r="AQ42" s="29"/>
      <c r="AR42" s="24"/>
      <c r="AT42" s="30"/>
      <c r="AU42" s="29"/>
      <c r="AV42" s="24"/>
      <c r="AX42" s="30"/>
      <c r="AY42" s="29"/>
      <c r="AZ42" s="24"/>
      <c r="BB42" s="30"/>
      <c r="BC42" s="29"/>
      <c r="BD42" s="24"/>
    </row>
    <row r="43" spans="1:56" x14ac:dyDescent="0.25">
      <c r="A43" s="17" t="s">
        <v>23</v>
      </c>
      <c r="B43" s="18"/>
      <c r="F43" s="19" t="s">
        <v>24</v>
      </c>
      <c r="G43" s="20">
        <v>0</v>
      </c>
      <c r="H43" s="21"/>
      <c r="J43" s="19" t="s">
        <v>24</v>
      </c>
      <c r="K43" s="20">
        <v>36890700</v>
      </c>
      <c r="L43" s="21" t="s">
        <v>15</v>
      </c>
      <c r="N43" s="19" t="s">
        <v>24</v>
      </c>
      <c r="O43" s="20">
        <v>388032224</v>
      </c>
      <c r="P43" s="21" t="s">
        <v>15</v>
      </c>
      <c r="R43" s="19" t="s">
        <v>24</v>
      </c>
      <c r="S43" s="20">
        <v>1308826113</v>
      </c>
      <c r="T43" s="21"/>
      <c r="V43" s="19" t="s">
        <v>24</v>
      </c>
      <c r="W43" s="20">
        <v>0</v>
      </c>
      <c r="X43" s="21"/>
      <c r="Z43" s="19" t="s">
        <v>24</v>
      </c>
      <c r="AA43" s="20">
        <v>0</v>
      </c>
      <c r="AB43" s="21"/>
      <c r="AD43" s="19" t="s">
        <v>24</v>
      </c>
      <c r="AE43" s="20">
        <v>150626290</v>
      </c>
      <c r="AF43" s="21" t="s">
        <v>15</v>
      </c>
      <c r="AH43" s="19" t="s">
        <v>24</v>
      </c>
      <c r="AI43" s="20">
        <v>0</v>
      </c>
      <c r="AJ43" s="21"/>
      <c r="AL43" s="19" t="s">
        <v>24</v>
      </c>
      <c r="AM43" s="20">
        <v>434162500</v>
      </c>
      <c r="AN43" s="21" t="s">
        <v>15</v>
      </c>
      <c r="AP43" s="19" t="s">
        <v>24</v>
      </c>
      <c r="AQ43" s="20">
        <v>18836000</v>
      </c>
      <c r="AR43" s="21" t="s">
        <v>15</v>
      </c>
      <c r="AT43" s="19" t="s">
        <v>24</v>
      </c>
      <c r="AU43" s="20">
        <v>0</v>
      </c>
      <c r="AV43" s="21"/>
      <c r="AX43" s="19" t="s">
        <v>24</v>
      </c>
      <c r="AY43" s="20">
        <v>267153996</v>
      </c>
      <c r="AZ43" s="21"/>
      <c r="BB43" s="19" t="s">
        <v>24</v>
      </c>
      <c r="BC43" s="20">
        <v>0</v>
      </c>
      <c r="BD43" s="21"/>
    </row>
    <row r="44" spans="1:56" ht="15" customHeight="1" x14ac:dyDescent="0.25">
      <c r="A44" s="17" t="s">
        <v>25</v>
      </c>
      <c r="B44" s="18"/>
      <c r="F44" s="30"/>
      <c r="G44" s="29">
        <v>2000</v>
      </c>
      <c r="H44" s="211"/>
      <c r="J44" s="30"/>
      <c r="K44" s="29">
        <v>2000</v>
      </c>
      <c r="L44" s="211" t="s">
        <v>215</v>
      </c>
      <c r="N44" s="30"/>
      <c r="O44" s="29">
        <v>2014</v>
      </c>
      <c r="P44" s="211" t="s">
        <v>223</v>
      </c>
      <c r="R44" s="30"/>
      <c r="S44" s="29">
        <v>2015</v>
      </c>
      <c r="T44" s="211" t="s">
        <v>232</v>
      </c>
      <c r="V44" s="30"/>
      <c r="W44" s="29">
        <v>2000</v>
      </c>
      <c r="X44" s="211"/>
      <c r="Z44" s="30"/>
      <c r="AA44" s="29">
        <v>2000</v>
      </c>
      <c r="AB44" s="211"/>
      <c r="AD44" s="30"/>
      <c r="AE44" s="29">
        <v>2015</v>
      </c>
      <c r="AF44" s="211" t="s">
        <v>244</v>
      </c>
      <c r="AH44" s="30"/>
      <c r="AI44" s="29">
        <v>2000</v>
      </c>
      <c r="AJ44" s="211"/>
      <c r="AL44" s="30"/>
      <c r="AM44" s="29">
        <v>2017</v>
      </c>
      <c r="AN44" s="211" t="s">
        <v>252</v>
      </c>
      <c r="AP44" s="30"/>
      <c r="AQ44" s="29">
        <v>2017</v>
      </c>
      <c r="AR44" s="211" t="s">
        <v>238</v>
      </c>
      <c r="AT44" s="30"/>
      <c r="AU44" s="29">
        <v>2000</v>
      </c>
      <c r="AV44" s="211"/>
      <c r="AX44" s="30"/>
      <c r="AY44" s="29">
        <v>2017</v>
      </c>
      <c r="AZ44" s="211" t="s">
        <v>259</v>
      </c>
      <c r="BB44" s="30"/>
      <c r="BC44" s="29">
        <v>2000</v>
      </c>
      <c r="BD44" s="211"/>
    </row>
    <row r="45" spans="1:56" x14ac:dyDescent="0.25">
      <c r="A45" s="22" t="s">
        <v>26</v>
      </c>
      <c r="B45" s="18"/>
      <c r="F45" s="62"/>
      <c r="G45" s="23">
        <v>0</v>
      </c>
      <c r="H45" s="211"/>
      <c r="J45" s="62">
        <v>1</v>
      </c>
      <c r="K45" s="23">
        <v>0</v>
      </c>
      <c r="L45" s="211"/>
      <c r="N45" s="62">
        <v>1</v>
      </c>
      <c r="O45" s="23">
        <v>0</v>
      </c>
      <c r="P45" s="211"/>
      <c r="R45" s="62">
        <v>1</v>
      </c>
      <c r="S45" s="23">
        <v>1</v>
      </c>
      <c r="T45" s="211"/>
      <c r="V45" s="62"/>
      <c r="W45" s="23">
        <v>0</v>
      </c>
      <c r="X45" s="211"/>
      <c r="Z45" s="62"/>
      <c r="AA45" s="23">
        <v>0</v>
      </c>
      <c r="AB45" s="211"/>
      <c r="AD45" s="62">
        <v>1</v>
      </c>
      <c r="AE45" s="23">
        <v>1</v>
      </c>
      <c r="AF45" s="211"/>
      <c r="AH45" s="62"/>
      <c r="AI45" s="23">
        <v>0</v>
      </c>
      <c r="AJ45" s="211"/>
      <c r="AL45" s="62">
        <v>1</v>
      </c>
      <c r="AM45" s="23">
        <v>1</v>
      </c>
      <c r="AN45" s="211"/>
      <c r="AP45" s="62">
        <v>1</v>
      </c>
      <c r="AQ45" s="23">
        <v>0</v>
      </c>
      <c r="AR45" s="211"/>
      <c r="AT45" s="62"/>
      <c r="AU45" s="23">
        <v>0</v>
      </c>
      <c r="AV45" s="211"/>
      <c r="AX45" s="62">
        <v>1</v>
      </c>
      <c r="AY45" s="23">
        <v>0</v>
      </c>
      <c r="AZ45" s="211"/>
      <c r="BB45" s="62"/>
      <c r="BC45" s="23">
        <v>0</v>
      </c>
      <c r="BD45" s="211"/>
    </row>
    <row r="46" spans="1:56" x14ac:dyDescent="0.25">
      <c r="A46" s="22"/>
      <c r="B46" s="18"/>
      <c r="F46" s="30"/>
      <c r="G46" s="23"/>
      <c r="H46" s="211"/>
      <c r="J46" s="30"/>
      <c r="K46" s="23"/>
      <c r="L46" s="211"/>
      <c r="N46" s="30"/>
      <c r="O46" s="23"/>
      <c r="P46" s="211"/>
      <c r="R46" s="30"/>
      <c r="S46" s="23"/>
      <c r="T46" s="211"/>
      <c r="V46" s="30"/>
      <c r="W46" s="23"/>
      <c r="X46" s="211"/>
      <c r="Z46" s="30"/>
      <c r="AA46" s="23"/>
      <c r="AB46" s="211"/>
      <c r="AD46" s="30"/>
      <c r="AE46" s="23"/>
      <c r="AF46" s="211"/>
      <c r="AH46" s="30"/>
      <c r="AI46" s="23"/>
      <c r="AJ46" s="211"/>
      <c r="AL46" s="30"/>
      <c r="AM46" s="23"/>
      <c r="AN46" s="211"/>
      <c r="AP46" s="30"/>
      <c r="AQ46" s="23"/>
      <c r="AR46" s="211"/>
      <c r="AT46" s="30"/>
      <c r="AU46" s="23"/>
      <c r="AV46" s="211"/>
      <c r="AX46" s="30"/>
      <c r="AY46" s="23"/>
      <c r="AZ46" s="211"/>
      <c r="BB46" s="30"/>
      <c r="BC46" s="23"/>
      <c r="BD46" s="211"/>
    </row>
    <row r="47" spans="1:56" x14ac:dyDescent="0.25">
      <c r="A47" s="22"/>
      <c r="B47" s="18"/>
      <c r="F47" s="30"/>
      <c r="G47" s="23"/>
      <c r="H47" s="211"/>
      <c r="J47" s="30"/>
      <c r="K47" s="23"/>
      <c r="L47" s="211"/>
      <c r="N47" s="30"/>
      <c r="O47" s="23"/>
      <c r="P47" s="211"/>
      <c r="R47" s="30"/>
      <c r="S47" s="23"/>
      <c r="T47" s="211"/>
      <c r="V47" s="30"/>
      <c r="W47" s="23"/>
      <c r="X47" s="211"/>
      <c r="Z47" s="30"/>
      <c r="AA47" s="23"/>
      <c r="AB47" s="211"/>
      <c r="AD47" s="30"/>
      <c r="AE47" s="23"/>
      <c r="AF47" s="211"/>
      <c r="AH47" s="30"/>
      <c r="AI47" s="23"/>
      <c r="AJ47" s="211"/>
      <c r="AL47" s="30"/>
      <c r="AM47" s="23"/>
      <c r="AN47" s="211"/>
      <c r="AP47" s="30"/>
      <c r="AQ47" s="23"/>
      <c r="AR47" s="211"/>
      <c r="AT47" s="30"/>
      <c r="AU47" s="23"/>
      <c r="AV47" s="211"/>
      <c r="AX47" s="30"/>
      <c r="AY47" s="23"/>
      <c r="AZ47" s="211"/>
      <c r="BB47" s="30"/>
      <c r="BC47" s="23"/>
      <c r="BD47" s="211"/>
    </row>
    <row r="48" spans="1:56" x14ac:dyDescent="0.25">
      <c r="A48" s="22"/>
      <c r="B48" s="18"/>
      <c r="F48" s="30"/>
      <c r="G48" s="23"/>
      <c r="H48" s="211"/>
      <c r="J48" s="30"/>
      <c r="K48" s="23"/>
      <c r="L48" s="211"/>
      <c r="N48" s="30"/>
      <c r="O48" s="23"/>
      <c r="P48" s="211"/>
      <c r="R48" s="30"/>
      <c r="S48" s="23"/>
      <c r="T48" s="211"/>
      <c r="V48" s="30"/>
      <c r="W48" s="23"/>
      <c r="X48" s="211"/>
      <c r="Z48" s="30"/>
      <c r="AA48" s="23"/>
      <c r="AB48" s="211"/>
      <c r="AD48" s="30"/>
      <c r="AE48" s="23"/>
      <c r="AF48" s="211"/>
      <c r="AH48" s="30"/>
      <c r="AI48" s="23"/>
      <c r="AJ48" s="211"/>
      <c r="AL48" s="30"/>
      <c r="AM48" s="23"/>
      <c r="AN48" s="211"/>
      <c r="AP48" s="30"/>
      <c r="AQ48" s="23"/>
      <c r="AR48" s="211"/>
      <c r="AT48" s="30"/>
      <c r="AU48" s="23"/>
      <c r="AV48" s="211"/>
      <c r="AX48" s="30"/>
      <c r="AY48" s="23"/>
      <c r="AZ48" s="211"/>
      <c r="BB48" s="30"/>
      <c r="BC48" s="23"/>
      <c r="BD48" s="211"/>
    </row>
    <row r="49" spans="1:56" x14ac:dyDescent="0.25">
      <c r="A49" s="22"/>
      <c r="B49" s="18"/>
      <c r="F49" s="30"/>
      <c r="G49" s="23"/>
      <c r="H49" s="211"/>
      <c r="J49" s="30"/>
      <c r="K49" s="23"/>
      <c r="L49" s="211"/>
      <c r="N49" s="30"/>
      <c r="O49" s="23"/>
      <c r="P49" s="211"/>
      <c r="R49" s="30"/>
      <c r="S49" s="23"/>
      <c r="T49" s="211"/>
      <c r="V49" s="30"/>
      <c r="W49" s="23"/>
      <c r="X49" s="211"/>
      <c r="Z49" s="30"/>
      <c r="AA49" s="23"/>
      <c r="AB49" s="211"/>
      <c r="AD49" s="30"/>
      <c r="AE49" s="23"/>
      <c r="AF49" s="211"/>
      <c r="AH49" s="30"/>
      <c r="AI49" s="23"/>
      <c r="AJ49" s="211"/>
      <c r="AL49" s="30"/>
      <c r="AM49" s="23"/>
      <c r="AN49" s="211"/>
      <c r="AP49" s="30"/>
      <c r="AQ49" s="23"/>
      <c r="AR49" s="211"/>
      <c r="AT49" s="30"/>
      <c r="AU49" s="23"/>
      <c r="AV49" s="211"/>
      <c r="AX49" s="30"/>
      <c r="AY49" s="23"/>
      <c r="AZ49" s="211"/>
      <c r="BB49" s="30"/>
      <c r="BC49" s="23"/>
      <c r="BD49" s="211"/>
    </row>
    <row r="50" spans="1:56" x14ac:dyDescent="0.25">
      <c r="A50" s="22"/>
      <c r="B50" s="18"/>
      <c r="F50" s="30"/>
      <c r="G50" s="23"/>
      <c r="H50" s="211"/>
      <c r="J50" s="30"/>
      <c r="K50" s="23"/>
      <c r="L50" s="211"/>
      <c r="N50" s="30"/>
      <c r="O50" s="23"/>
      <c r="P50" s="211"/>
      <c r="R50" s="30"/>
      <c r="S50" s="23"/>
      <c r="T50" s="211"/>
      <c r="V50" s="30"/>
      <c r="W50" s="23"/>
      <c r="X50" s="211"/>
      <c r="Z50" s="30"/>
      <c r="AA50" s="23"/>
      <c r="AB50" s="211"/>
      <c r="AD50" s="30"/>
      <c r="AE50" s="23"/>
      <c r="AF50" s="211"/>
      <c r="AH50" s="30"/>
      <c r="AI50" s="23"/>
      <c r="AJ50" s="211"/>
      <c r="AL50" s="30"/>
      <c r="AM50" s="23"/>
      <c r="AN50" s="211"/>
      <c r="AP50" s="30"/>
      <c r="AQ50" s="23"/>
      <c r="AR50" s="211"/>
      <c r="AT50" s="30"/>
      <c r="AU50" s="23"/>
      <c r="AV50" s="211"/>
      <c r="AX50" s="30"/>
      <c r="AY50" s="23"/>
      <c r="AZ50" s="211"/>
      <c r="BB50" s="30"/>
      <c r="BC50" s="23"/>
      <c r="BD50" s="211"/>
    </row>
    <row r="51" spans="1:56" x14ac:dyDescent="0.25">
      <c r="A51" s="17"/>
      <c r="B51" s="18"/>
      <c r="F51" s="30"/>
      <c r="G51" s="23"/>
      <c r="H51" s="211"/>
      <c r="J51" s="30"/>
      <c r="K51" s="23"/>
      <c r="L51" s="211"/>
      <c r="N51" s="30"/>
      <c r="O51" s="23"/>
      <c r="P51" s="211"/>
      <c r="R51" s="30"/>
      <c r="S51" s="23"/>
      <c r="T51" s="211"/>
      <c r="V51" s="30"/>
      <c r="W51" s="23"/>
      <c r="X51" s="211"/>
      <c r="Z51" s="30"/>
      <c r="AA51" s="23"/>
      <c r="AB51" s="211"/>
      <c r="AD51" s="30"/>
      <c r="AE51" s="23"/>
      <c r="AF51" s="211"/>
      <c r="AH51" s="30"/>
      <c r="AI51" s="23"/>
      <c r="AJ51" s="211"/>
      <c r="AL51" s="30"/>
      <c r="AM51" s="23"/>
      <c r="AN51" s="211"/>
      <c r="AP51" s="30"/>
      <c r="AQ51" s="23"/>
      <c r="AR51" s="211"/>
      <c r="AT51" s="30"/>
      <c r="AU51" s="23"/>
      <c r="AV51" s="211"/>
      <c r="AX51" s="30"/>
      <c r="AY51" s="23"/>
      <c r="AZ51" s="211"/>
      <c r="BB51" s="30"/>
      <c r="BC51" s="23"/>
      <c r="BD51" s="211"/>
    </row>
    <row r="52" spans="1:56" x14ac:dyDescent="0.25">
      <c r="A52" s="25" t="s">
        <v>28</v>
      </c>
      <c r="B52" s="26"/>
      <c r="F52" s="27" t="s">
        <v>19</v>
      </c>
      <c r="G52" s="28">
        <f ca="1">+ROUND(G43*G45*$B$88/(LOOKUP(G44,$A$56:$A$88,$B$56:$B$87)),0)</f>
        <v>0</v>
      </c>
      <c r="H52" s="31">
        <f ca="1">+ROUND(G52/$B$87,2)</f>
        <v>0</v>
      </c>
      <c r="J52" s="27" t="s">
        <v>19</v>
      </c>
      <c r="K52" s="28">
        <f ca="1">+ROUND(K43*K45*$B$88/(LOOKUP(K44,$A$56:$A$88,$B$56:$B$87)),0)</f>
        <v>0</v>
      </c>
      <c r="L52" s="31">
        <f ca="1">+ROUND(K52/$B$87,2)</f>
        <v>0</v>
      </c>
      <c r="N52" s="27" t="s">
        <v>19</v>
      </c>
      <c r="O52" s="28">
        <f ca="1">+ROUND(O43*O45*$B$88/(LOOKUP(O44,$A$56:$A$88,$B$56:$B$87)),0)</f>
        <v>0</v>
      </c>
      <c r="P52" s="31">
        <f ca="1">+ROUND(O52/$B$87,2)</f>
        <v>0</v>
      </c>
      <c r="R52" s="27"/>
      <c r="S52" s="28">
        <f ca="1">+ROUND(S43*S45*$B$88/(LOOKUP(S44,$A$56:$A$88,$B$56:$B$87)),0)</f>
        <v>1586885901</v>
      </c>
      <c r="T52" s="31">
        <f ca="1">+ROUND(S52/$B$87,2)</f>
        <v>2151.08</v>
      </c>
      <c r="V52" s="27" t="s">
        <v>19</v>
      </c>
      <c r="W52" s="28">
        <f ca="1">+ROUND(W43*W45*$B$88/(LOOKUP(W44,$A$56:$A$88,$B$56:$B$87)),0)</f>
        <v>0</v>
      </c>
      <c r="X52" s="31">
        <f ca="1">+ROUND(W52/$B$87,2)</f>
        <v>0</v>
      </c>
      <c r="Z52" s="27" t="s">
        <v>19</v>
      </c>
      <c r="AA52" s="28">
        <f ca="1">+ROUND(AA43*AA45*$B$88/(LOOKUP(AA44,$A$56:$A$88,$B$56:$B$87)),0)</f>
        <v>0</v>
      </c>
      <c r="AB52" s="31">
        <f ca="1">+ROUND(AA52/$B$87,2)</f>
        <v>0</v>
      </c>
      <c r="AD52" s="27" t="s">
        <v>19</v>
      </c>
      <c r="AE52" s="28">
        <f ca="1">+ROUND(AE43*AE45*$B$88/(LOOKUP(AE44,$A$56:$A$88,$B$56:$B$87)),0)</f>
        <v>182626808</v>
      </c>
      <c r="AF52" s="31">
        <f ca="1">+ROUND(AE52/$B$87,2)</f>
        <v>247.56</v>
      </c>
      <c r="AH52" s="27" t="s">
        <v>19</v>
      </c>
      <c r="AI52" s="28">
        <f ca="1">+ROUND(AI43*AI45*$B$88/(LOOKUP(AI44,$A$56:$A$88,$B$56:$B$87)),0)</f>
        <v>0</v>
      </c>
      <c r="AJ52" s="31">
        <f ca="1">+ROUND(AI52/$B$87,2)</f>
        <v>0</v>
      </c>
      <c r="AL52" s="27" t="s">
        <v>19</v>
      </c>
      <c r="AM52" s="28">
        <f ca="1">+ROUND(AM43*AM45*$B$88/(LOOKUP(AM44,$A$56:$A$88,$B$56:$B$87)),0)</f>
        <v>459777909</v>
      </c>
      <c r="AN52" s="31">
        <f ca="1">+ROUND(AM52/$B$87,2)</f>
        <v>623.24</v>
      </c>
      <c r="AP52" s="27" t="s">
        <v>19</v>
      </c>
      <c r="AQ52" s="28">
        <f ca="1">+ROUND(AQ43*AQ45*$B$88/(LOOKUP(AQ44,$A$56:$A$88,$B$56:$B$87)),0)</f>
        <v>0</v>
      </c>
      <c r="AR52" s="31">
        <f ca="1">+ROUND(AQ52/$B$87,2)</f>
        <v>0</v>
      </c>
      <c r="AT52" s="27" t="s">
        <v>19</v>
      </c>
      <c r="AU52" s="28">
        <f ca="1">+ROUND(AU43*AU45*$B$88/(LOOKUP(AU44,$A$56:$A$88,$B$56:$B$87)),0)</f>
        <v>0</v>
      </c>
      <c r="AV52" s="31">
        <f ca="1">+ROUND(AU52/$B$87,2)</f>
        <v>0</v>
      </c>
      <c r="AX52" s="27" t="s">
        <v>19</v>
      </c>
      <c r="AY52" s="28">
        <f ca="1">+ROUND(AY43*AY45*$B$88/(LOOKUP(AY44,$A$56:$A$88,$B$56:$B$87)),0)</f>
        <v>0</v>
      </c>
      <c r="AZ52" s="31">
        <f ca="1">+ROUND(AY52/$B$87,2)</f>
        <v>0</v>
      </c>
      <c r="BB52" s="27" t="s">
        <v>19</v>
      </c>
      <c r="BC52" s="28">
        <f ca="1">+ROUND(BC43*BC45*$B$88/(LOOKUP(BC44,$A$56:$A$88,$B$56:$B$87)),0)</f>
        <v>0</v>
      </c>
      <c r="BD52" s="31">
        <f ca="1">+ROUND(BC52/$B$87,2)</f>
        <v>0</v>
      </c>
    </row>
    <row r="56" spans="1:56" ht="15.75" x14ac:dyDescent="0.25">
      <c r="A56" s="35">
        <v>1986</v>
      </c>
      <c r="B56" s="36">
        <v>16811</v>
      </c>
    </row>
    <row r="57" spans="1:56" ht="15.75" x14ac:dyDescent="0.25">
      <c r="A57" s="35">
        <v>1987</v>
      </c>
      <c r="B57" s="36">
        <v>20510</v>
      </c>
    </row>
    <row r="58" spans="1:56" ht="15.75" x14ac:dyDescent="0.25">
      <c r="A58" s="35">
        <v>1988</v>
      </c>
      <c r="B58" s="36">
        <v>25637</v>
      </c>
    </row>
    <row r="59" spans="1:56" ht="15.75" x14ac:dyDescent="0.25">
      <c r="A59" s="35">
        <v>1989</v>
      </c>
      <c r="B59" s="36">
        <v>32560</v>
      </c>
    </row>
    <row r="60" spans="1:56" ht="15.75" x14ac:dyDescent="0.25">
      <c r="A60" s="35">
        <v>1990</v>
      </c>
      <c r="B60" s="36">
        <v>41025</v>
      </c>
    </row>
    <row r="61" spans="1:56" ht="15.75" x14ac:dyDescent="0.25">
      <c r="A61" s="35">
        <v>1991</v>
      </c>
      <c r="B61" s="36">
        <v>51716</v>
      </c>
    </row>
    <row r="62" spans="1:56" ht="15.75" x14ac:dyDescent="0.25">
      <c r="A62" s="35">
        <v>1992</v>
      </c>
      <c r="B62" s="36">
        <v>65190</v>
      </c>
    </row>
    <row r="63" spans="1:56" ht="15.75" x14ac:dyDescent="0.25">
      <c r="A63" s="35">
        <v>1993</v>
      </c>
      <c r="B63" s="36">
        <v>81510</v>
      </c>
    </row>
    <row r="64" spans="1:56" ht="15.75" x14ac:dyDescent="0.25">
      <c r="A64" s="35">
        <v>1994</v>
      </c>
      <c r="B64" s="36">
        <v>98700</v>
      </c>
    </row>
    <row r="65" spans="1:2" ht="15.75" x14ac:dyDescent="0.25">
      <c r="A65" s="35">
        <v>1995</v>
      </c>
      <c r="B65" s="36">
        <v>118934</v>
      </c>
    </row>
    <row r="66" spans="1:2" ht="15.75" x14ac:dyDescent="0.25">
      <c r="A66" s="35">
        <v>1996</v>
      </c>
      <c r="B66" s="36">
        <v>142125</v>
      </c>
    </row>
    <row r="67" spans="1:2" ht="15.75" x14ac:dyDescent="0.25">
      <c r="A67" s="35">
        <v>1997</v>
      </c>
      <c r="B67" s="37">
        <v>172005</v>
      </c>
    </row>
    <row r="68" spans="1:2" ht="15.75" x14ac:dyDescent="0.25">
      <c r="A68" s="35">
        <v>1998</v>
      </c>
      <c r="B68" s="37">
        <v>203826</v>
      </c>
    </row>
    <row r="69" spans="1:2" ht="15.75" x14ac:dyDescent="0.25">
      <c r="A69" s="35">
        <v>1999</v>
      </c>
      <c r="B69" s="36">
        <v>236460</v>
      </c>
    </row>
    <row r="70" spans="1:2" ht="15.75" x14ac:dyDescent="0.25">
      <c r="A70" s="35">
        <v>2000</v>
      </c>
      <c r="B70" s="38">
        <v>260100</v>
      </c>
    </row>
    <row r="71" spans="1:2" ht="15.75" x14ac:dyDescent="0.25">
      <c r="A71" s="35">
        <v>2001</v>
      </c>
      <c r="B71" s="38">
        <v>286000</v>
      </c>
    </row>
    <row r="72" spans="1:2" ht="15.75" x14ac:dyDescent="0.25">
      <c r="A72" s="35">
        <v>2002</v>
      </c>
      <c r="B72" s="38">
        <v>309000</v>
      </c>
    </row>
    <row r="73" spans="1:2" ht="15.75" x14ac:dyDescent="0.25">
      <c r="A73" s="35">
        <v>2003</v>
      </c>
      <c r="B73" s="38">
        <v>332000</v>
      </c>
    </row>
    <row r="74" spans="1:2" ht="15.75" x14ac:dyDescent="0.25">
      <c r="A74" s="35">
        <v>2004</v>
      </c>
      <c r="B74" s="38">
        <v>358000</v>
      </c>
    </row>
    <row r="75" spans="1:2" ht="15.75" x14ac:dyDescent="0.25">
      <c r="A75" s="35">
        <v>2005</v>
      </c>
      <c r="B75" s="38">
        <v>381500</v>
      </c>
    </row>
    <row r="76" spans="1:2" ht="15.75" x14ac:dyDescent="0.25">
      <c r="A76" s="35">
        <v>2006</v>
      </c>
      <c r="B76" s="38">
        <v>408000</v>
      </c>
    </row>
    <row r="77" spans="1:2" ht="15.75" x14ac:dyDescent="0.25">
      <c r="A77" s="35">
        <v>2007</v>
      </c>
      <c r="B77" s="38">
        <v>433700</v>
      </c>
    </row>
    <row r="78" spans="1:2" ht="15.75" x14ac:dyDescent="0.25">
      <c r="A78" s="35">
        <v>2008</v>
      </c>
      <c r="B78" s="38">
        <v>461500</v>
      </c>
    </row>
    <row r="79" spans="1:2" ht="15.75" x14ac:dyDescent="0.25">
      <c r="A79" s="35">
        <v>2009</v>
      </c>
      <c r="B79" s="38">
        <v>496900</v>
      </c>
    </row>
    <row r="80" spans="1:2" ht="15.75" x14ac:dyDescent="0.25">
      <c r="A80" s="35">
        <v>2010</v>
      </c>
      <c r="B80" s="38">
        <v>515000</v>
      </c>
    </row>
    <row r="81" spans="1:2" ht="15.75" x14ac:dyDescent="0.25">
      <c r="A81" s="35">
        <v>2011</v>
      </c>
      <c r="B81" s="38">
        <v>535600</v>
      </c>
    </row>
    <row r="82" spans="1:2" ht="15.75" x14ac:dyDescent="0.25">
      <c r="A82" s="35">
        <v>2012</v>
      </c>
      <c r="B82" s="38">
        <v>566700</v>
      </c>
    </row>
    <row r="83" spans="1:2" ht="15.75" x14ac:dyDescent="0.25">
      <c r="A83" s="35">
        <v>2013</v>
      </c>
      <c r="B83" s="38">
        <v>589500</v>
      </c>
    </row>
    <row r="84" spans="1:2" ht="15.75" x14ac:dyDescent="0.25">
      <c r="A84" s="35">
        <v>2014</v>
      </c>
      <c r="B84" s="38">
        <v>616000</v>
      </c>
    </row>
    <row r="85" spans="1:2" ht="15.75" x14ac:dyDescent="0.25">
      <c r="A85" s="35">
        <v>2015</v>
      </c>
      <c r="B85" s="38">
        <v>644350</v>
      </c>
    </row>
    <row r="86" spans="1:2" ht="15.75" x14ac:dyDescent="0.25">
      <c r="A86" s="35">
        <v>2016</v>
      </c>
      <c r="B86" s="38">
        <v>689454</v>
      </c>
    </row>
    <row r="87" spans="1:2" ht="15.75" x14ac:dyDescent="0.25">
      <c r="A87" s="35">
        <v>2017</v>
      </c>
      <c r="B87" s="39">
        <v>737717</v>
      </c>
    </row>
    <row r="88" spans="1:2" ht="15.75" x14ac:dyDescent="0.25">
      <c r="A88" s="35">
        <v>2018</v>
      </c>
      <c r="B88" s="39">
        <v>781242</v>
      </c>
    </row>
  </sheetData>
  <mergeCells count="46">
    <mergeCell ref="BD18:BD25"/>
    <mergeCell ref="BD31:BD38"/>
    <mergeCell ref="BD44:BD51"/>
    <mergeCell ref="AV18:AV25"/>
    <mergeCell ref="AV31:AV38"/>
    <mergeCell ref="AV44:AV51"/>
    <mergeCell ref="AZ18:AZ25"/>
    <mergeCell ref="AZ31:AZ38"/>
    <mergeCell ref="AZ44:AZ51"/>
    <mergeCell ref="X18:X25"/>
    <mergeCell ref="X31:X38"/>
    <mergeCell ref="X44:X51"/>
    <mergeCell ref="AB18:AB25"/>
    <mergeCell ref="AB31:AB38"/>
    <mergeCell ref="AB44:AB51"/>
    <mergeCell ref="T18:T25"/>
    <mergeCell ref="T31:T38"/>
    <mergeCell ref="P18:P25"/>
    <mergeCell ref="P31:P38"/>
    <mergeCell ref="A2:B3"/>
    <mergeCell ref="A6:B6"/>
    <mergeCell ref="A13:B13"/>
    <mergeCell ref="L18:L25"/>
    <mergeCell ref="H18:H25"/>
    <mergeCell ref="A8:B9"/>
    <mergeCell ref="D8:D9"/>
    <mergeCell ref="A10:B11"/>
    <mergeCell ref="D10:D11"/>
    <mergeCell ref="H44:H51"/>
    <mergeCell ref="L44:L51"/>
    <mergeCell ref="P44:P51"/>
    <mergeCell ref="T44:T51"/>
    <mergeCell ref="H31:H38"/>
    <mergeCell ref="L31:L38"/>
    <mergeCell ref="AF18:AF25"/>
    <mergeCell ref="AF31:AF38"/>
    <mergeCell ref="AF44:AF51"/>
    <mergeCell ref="AR18:AR25"/>
    <mergeCell ref="AR31:AR38"/>
    <mergeCell ref="AR44:AR51"/>
    <mergeCell ref="AJ18:AJ25"/>
    <mergeCell ref="AJ31:AJ38"/>
    <mergeCell ref="AJ44:AJ51"/>
    <mergeCell ref="AN18:AN25"/>
    <mergeCell ref="AN31:AN38"/>
    <mergeCell ref="AN44:AN51"/>
  </mergeCells>
  <conditionalFormatting sqref="H6:H7 H10:H11">
    <cfRule type="cellIs" dxfId="128" priority="318" operator="equal">
      <formula>"NO CUMPLE"</formula>
    </cfRule>
  </conditionalFormatting>
  <conditionalFormatting sqref="L6:L7">
    <cfRule type="cellIs" dxfId="127" priority="313" operator="equal">
      <formula>"NO CUMPLE"</formula>
    </cfRule>
  </conditionalFormatting>
  <conditionalFormatting sqref="H8:H9">
    <cfRule type="cellIs" dxfId="126" priority="301" operator="equal">
      <formula>"NO CUMPLE"</formula>
    </cfRule>
  </conditionalFormatting>
  <conditionalFormatting sqref="L10:L11">
    <cfRule type="cellIs" dxfId="125" priority="300" operator="equal">
      <formula>"NO CUMPLE"</formula>
    </cfRule>
  </conditionalFormatting>
  <conditionalFormatting sqref="L8:L9">
    <cfRule type="cellIs" dxfId="124" priority="299" operator="equal">
      <formula>"NO CUMPLE"</formula>
    </cfRule>
  </conditionalFormatting>
  <conditionalFormatting sqref="G13">
    <cfRule type="cellIs" dxfId="123" priority="289" operator="equal">
      <formula>"NO CUMPLE"</formula>
    </cfRule>
    <cfRule type="cellIs" dxfId="122" priority="290" operator="equal">
      <formula>"CUMPLE"</formula>
    </cfRule>
  </conditionalFormatting>
  <conditionalFormatting sqref="K13">
    <cfRule type="cellIs" dxfId="121" priority="278" operator="equal">
      <formula>"NO CUMPLE"</formula>
    </cfRule>
    <cfRule type="cellIs" dxfId="120" priority="279" operator="equal">
      <formula>"CUMPLE"</formula>
    </cfRule>
  </conditionalFormatting>
  <conditionalFormatting sqref="P6:P7">
    <cfRule type="cellIs" dxfId="119" priority="70" operator="equal">
      <formula>"NO CUMPLE"</formula>
    </cfRule>
  </conditionalFormatting>
  <conditionalFormatting sqref="P10:P11">
    <cfRule type="cellIs" dxfId="118" priority="69" operator="equal">
      <formula>"NO CUMPLE"</formula>
    </cfRule>
  </conditionalFormatting>
  <conditionalFormatting sqref="P8:P9">
    <cfRule type="cellIs" dxfId="117" priority="68" operator="equal">
      <formula>"NO CUMPLE"</formula>
    </cfRule>
  </conditionalFormatting>
  <conditionalFormatting sqref="O13">
    <cfRule type="cellIs" dxfId="116" priority="66" operator="equal">
      <formula>"NO CUMPLE"</formula>
    </cfRule>
    <cfRule type="cellIs" dxfId="115" priority="67" operator="equal">
      <formula>"CUMPLE"</formula>
    </cfRule>
  </conditionalFormatting>
  <conditionalFormatting sqref="T6:T7">
    <cfRule type="cellIs" dxfId="114" priority="55" operator="equal">
      <formula>"NO CUMPLE"</formula>
    </cfRule>
  </conditionalFormatting>
  <conditionalFormatting sqref="T10:T11">
    <cfRule type="cellIs" dxfId="113" priority="54" operator="equal">
      <formula>"NO CUMPLE"</formula>
    </cfRule>
  </conditionalFormatting>
  <conditionalFormatting sqref="T8:T9">
    <cfRule type="cellIs" dxfId="112" priority="53" operator="equal">
      <formula>"NO CUMPLE"</formula>
    </cfRule>
  </conditionalFormatting>
  <conditionalFormatting sqref="S13">
    <cfRule type="cellIs" dxfId="111" priority="51" operator="equal">
      <formula>"NO CUMPLE"</formula>
    </cfRule>
    <cfRule type="cellIs" dxfId="110" priority="52" operator="equal">
      <formula>"CUMPLE"</formula>
    </cfRule>
  </conditionalFormatting>
  <conditionalFormatting sqref="X6:X7">
    <cfRule type="cellIs" dxfId="109" priority="45" operator="equal">
      <formula>"NO CUMPLE"</formula>
    </cfRule>
  </conditionalFormatting>
  <conditionalFormatting sqref="X10:X11">
    <cfRule type="cellIs" dxfId="108" priority="44" operator="equal">
      <formula>"NO CUMPLE"</formula>
    </cfRule>
  </conditionalFormatting>
  <conditionalFormatting sqref="X8:X9">
    <cfRule type="cellIs" dxfId="107" priority="43" operator="equal">
      <formula>"NO CUMPLE"</formula>
    </cfRule>
  </conditionalFormatting>
  <conditionalFormatting sqref="W13">
    <cfRule type="cellIs" dxfId="106" priority="41" operator="equal">
      <formula>"NO CUMPLE"</formula>
    </cfRule>
    <cfRule type="cellIs" dxfId="105" priority="42" operator="equal">
      <formula>"CUMPLE"</formula>
    </cfRule>
  </conditionalFormatting>
  <conditionalFormatting sqref="AB6:AB7">
    <cfRule type="cellIs" dxfId="104" priority="40" operator="equal">
      <formula>"NO CUMPLE"</formula>
    </cfRule>
  </conditionalFormatting>
  <conditionalFormatting sqref="AB10:AB11">
    <cfRule type="cellIs" dxfId="103" priority="39" operator="equal">
      <formula>"NO CUMPLE"</formula>
    </cfRule>
  </conditionalFormatting>
  <conditionalFormatting sqref="AB8:AB9">
    <cfRule type="cellIs" dxfId="102" priority="38" operator="equal">
      <formula>"NO CUMPLE"</formula>
    </cfRule>
  </conditionalFormatting>
  <conditionalFormatting sqref="AA13">
    <cfRule type="cellIs" dxfId="101" priority="36" operator="equal">
      <formula>"NO CUMPLE"</formula>
    </cfRule>
    <cfRule type="cellIs" dxfId="100" priority="37" operator="equal">
      <formula>"CUMPLE"</formula>
    </cfRule>
  </conditionalFormatting>
  <conditionalFormatting sqref="AF6:AF7">
    <cfRule type="cellIs" dxfId="99" priority="35" operator="equal">
      <formula>"NO CUMPLE"</formula>
    </cfRule>
  </conditionalFormatting>
  <conditionalFormatting sqref="AF10:AF11">
    <cfRule type="cellIs" dxfId="98" priority="34" operator="equal">
      <formula>"NO CUMPLE"</formula>
    </cfRule>
  </conditionalFormatting>
  <conditionalFormatting sqref="AF8:AF9">
    <cfRule type="cellIs" dxfId="97" priority="33" operator="equal">
      <formula>"NO CUMPLE"</formula>
    </cfRule>
  </conditionalFormatting>
  <conditionalFormatting sqref="AE13">
    <cfRule type="cellIs" dxfId="96" priority="31" operator="equal">
      <formula>"NO CUMPLE"</formula>
    </cfRule>
    <cfRule type="cellIs" dxfId="95" priority="32" operator="equal">
      <formula>"CUMPLE"</formula>
    </cfRule>
  </conditionalFormatting>
  <conditionalFormatting sqref="AR6:AR7">
    <cfRule type="cellIs" dxfId="94" priority="30" operator="equal">
      <formula>"NO CUMPLE"</formula>
    </cfRule>
  </conditionalFormatting>
  <conditionalFormatting sqref="AR10:AR11">
    <cfRule type="cellIs" dxfId="93" priority="29" operator="equal">
      <formula>"NO CUMPLE"</formula>
    </cfRule>
  </conditionalFormatting>
  <conditionalFormatting sqref="AR8:AR9">
    <cfRule type="cellIs" dxfId="92" priority="28" operator="equal">
      <formula>"NO CUMPLE"</formula>
    </cfRule>
  </conditionalFormatting>
  <conditionalFormatting sqref="AQ13">
    <cfRule type="cellIs" dxfId="91" priority="26" operator="equal">
      <formula>"NO CUMPLE"</formula>
    </cfRule>
    <cfRule type="cellIs" dxfId="90" priority="27" operator="equal">
      <formula>"CUMPLE"</formula>
    </cfRule>
  </conditionalFormatting>
  <conditionalFormatting sqref="AJ6:AJ7">
    <cfRule type="cellIs" dxfId="89" priority="25" operator="equal">
      <formula>"NO CUMPLE"</formula>
    </cfRule>
  </conditionalFormatting>
  <conditionalFormatting sqref="AJ10:AJ11">
    <cfRule type="cellIs" dxfId="88" priority="24" operator="equal">
      <formula>"NO CUMPLE"</formula>
    </cfRule>
  </conditionalFormatting>
  <conditionalFormatting sqref="AJ8:AJ9">
    <cfRule type="cellIs" dxfId="87" priority="23" operator="equal">
      <formula>"NO CUMPLE"</formula>
    </cfRule>
  </conditionalFormatting>
  <conditionalFormatting sqref="AI13">
    <cfRule type="cellIs" dxfId="86" priority="21" operator="equal">
      <formula>"NO CUMPLE"</formula>
    </cfRule>
    <cfRule type="cellIs" dxfId="85" priority="22" operator="equal">
      <formula>"CUMPLE"</formula>
    </cfRule>
  </conditionalFormatting>
  <conditionalFormatting sqref="AN6:AN7">
    <cfRule type="cellIs" dxfId="84" priority="20" operator="equal">
      <formula>"NO CUMPLE"</formula>
    </cfRule>
  </conditionalFormatting>
  <conditionalFormatting sqref="AN10:AN11">
    <cfRule type="cellIs" dxfId="83" priority="19" operator="equal">
      <formula>"NO CUMPLE"</formula>
    </cfRule>
  </conditionalFormatting>
  <conditionalFormatting sqref="AN8:AN9">
    <cfRule type="cellIs" dxfId="82" priority="18" operator="equal">
      <formula>"NO CUMPLE"</formula>
    </cfRule>
  </conditionalFormatting>
  <conditionalFormatting sqref="AM13">
    <cfRule type="cellIs" dxfId="81" priority="16" operator="equal">
      <formula>"NO CUMPLE"</formula>
    </cfRule>
    <cfRule type="cellIs" dxfId="80" priority="17" operator="equal">
      <formula>"CUMPLE"</formula>
    </cfRule>
  </conditionalFormatting>
  <conditionalFormatting sqref="AV6:AV7">
    <cfRule type="cellIs" dxfId="79" priority="15" operator="equal">
      <formula>"NO CUMPLE"</formula>
    </cfRule>
  </conditionalFormatting>
  <conditionalFormatting sqref="AV10:AV11">
    <cfRule type="cellIs" dxfId="78" priority="14" operator="equal">
      <formula>"NO CUMPLE"</formula>
    </cfRule>
  </conditionalFormatting>
  <conditionalFormatting sqref="AV8:AV9">
    <cfRule type="cellIs" dxfId="77" priority="13" operator="equal">
      <formula>"NO CUMPLE"</formula>
    </cfRule>
  </conditionalFormatting>
  <conditionalFormatting sqref="AU13">
    <cfRule type="cellIs" dxfId="76" priority="11" operator="equal">
      <formula>"NO CUMPLE"</formula>
    </cfRule>
    <cfRule type="cellIs" dxfId="75" priority="12" operator="equal">
      <formula>"CUMPLE"</formula>
    </cfRule>
  </conditionalFormatting>
  <conditionalFormatting sqref="AZ6:AZ7">
    <cfRule type="cellIs" dxfId="74" priority="10" operator="equal">
      <formula>"NO CUMPLE"</formula>
    </cfRule>
  </conditionalFormatting>
  <conditionalFormatting sqref="AZ10:AZ11">
    <cfRule type="cellIs" dxfId="73" priority="9" operator="equal">
      <formula>"NO CUMPLE"</formula>
    </cfRule>
  </conditionalFormatting>
  <conditionalFormatting sqref="AZ8:AZ9">
    <cfRule type="cellIs" dxfId="72" priority="8" operator="equal">
      <formula>"NO CUMPLE"</formula>
    </cfRule>
  </conditionalFormatting>
  <conditionalFormatting sqref="AY13">
    <cfRule type="cellIs" dxfId="71" priority="6" operator="equal">
      <formula>"NO CUMPLE"</formula>
    </cfRule>
    <cfRule type="cellIs" dxfId="70" priority="7" operator="equal">
      <formula>"CUMPLE"</formula>
    </cfRule>
  </conditionalFormatting>
  <conditionalFormatting sqref="BD6:BD7">
    <cfRule type="cellIs" dxfId="69" priority="5" operator="equal">
      <formula>"NO CUMPLE"</formula>
    </cfRule>
  </conditionalFormatting>
  <conditionalFormatting sqref="BD10:BD11">
    <cfRule type="cellIs" dxfId="68" priority="4" operator="equal">
      <formula>"NO CUMPLE"</formula>
    </cfRule>
  </conditionalFormatting>
  <conditionalFormatting sqref="BD8:BD9">
    <cfRule type="cellIs" dxfId="67" priority="3" operator="equal">
      <formula>"NO CUMPLE"</formula>
    </cfRule>
  </conditionalFormatting>
  <conditionalFormatting sqref="BC13">
    <cfRule type="cellIs" dxfId="66" priority="1" operator="equal">
      <formula>"NO CUMPLE"</formula>
    </cfRule>
    <cfRule type="cellIs" dxfId="65" priority="2"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S135"/>
  <sheetViews>
    <sheetView zoomScale="80" zoomScaleNormal="80" workbookViewId="0">
      <pane xSplit="4" ySplit="7" topLeftCell="E104" activePane="bottomRight" state="frozen"/>
      <selection pane="topRight" activeCell="E1" sqref="E1"/>
      <selection pane="bottomLeft" activeCell="A8" sqref="A8"/>
      <selection pane="bottomRight" activeCell="B130" sqref="B130"/>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140625" style="1" bestFit="1" customWidth="1"/>
    <col min="8" max="8" width="18.85546875" style="1" bestFit="1" customWidth="1"/>
    <col min="9" max="9" width="16.85546875" style="1" customWidth="1"/>
    <col min="10" max="10" width="15.140625" style="1" bestFit="1" customWidth="1"/>
    <col min="11" max="11" width="18.85546875" style="1" bestFit="1" customWidth="1"/>
    <col min="12" max="12" width="16.85546875" style="1" customWidth="1"/>
    <col min="13" max="13" width="15.140625" style="1" bestFit="1" customWidth="1"/>
    <col min="14" max="14" width="18.85546875" style="1" bestFit="1" customWidth="1"/>
    <col min="15" max="15" width="16.85546875" style="1" customWidth="1"/>
    <col min="16" max="16" width="15.140625" style="1" bestFit="1" customWidth="1"/>
    <col min="17" max="17" width="18.85546875" style="1" bestFit="1" customWidth="1"/>
    <col min="18" max="18" width="16.85546875" style="1" customWidth="1"/>
    <col min="19" max="16384" width="15" style="1"/>
  </cols>
  <sheetData>
    <row r="1" spans="1:18" x14ac:dyDescent="0.25">
      <c r="A1" s="221" t="s">
        <v>14</v>
      </c>
      <c r="B1" s="221"/>
      <c r="C1" s="221"/>
      <c r="D1" s="221"/>
      <c r="E1" s="221"/>
      <c r="F1" s="221"/>
    </row>
    <row r="2" spans="1:18" x14ac:dyDescent="0.25">
      <c r="A2" s="221" t="s">
        <v>49</v>
      </c>
      <c r="B2" s="221"/>
      <c r="C2" s="221"/>
      <c r="D2" s="221"/>
      <c r="E2" s="221"/>
      <c r="F2" s="221"/>
    </row>
    <row r="3" spans="1:18" ht="18" customHeight="1" x14ac:dyDescent="0.25">
      <c r="A3" s="222" t="s">
        <v>63</v>
      </c>
      <c r="B3" s="222"/>
      <c r="C3" s="222"/>
      <c r="D3" s="222"/>
      <c r="E3" s="222"/>
      <c r="F3" s="222"/>
      <c r="G3" s="223" t="s">
        <v>68</v>
      </c>
      <c r="H3" s="224"/>
      <c r="I3" s="225"/>
      <c r="J3" s="223" t="s">
        <v>69</v>
      </c>
      <c r="K3" s="224"/>
      <c r="L3" s="225"/>
      <c r="M3" s="223" t="s">
        <v>70</v>
      </c>
      <c r="N3" s="224"/>
      <c r="O3" s="225"/>
      <c r="P3" s="223" t="s">
        <v>71</v>
      </c>
      <c r="Q3" s="224"/>
      <c r="R3" s="225"/>
    </row>
    <row r="4" spans="1:18" ht="59.25" customHeight="1" x14ac:dyDescent="0.25">
      <c r="A4" s="222"/>
      <c r="B4" s="222"/>
      <c r="C4" s="222"/>
      <c r="D4" s="222"/>
      <c r="E4" s="222"/>
      <c r="F4" s="222"/>
      <c r="G4" s="226"/>
      <c r="H4" s="227"/>
      <c r="I4" s="228"/>
      <c r="J4" s="226"/>
      <c r="K4" s="227"/>
      <c r="L4" s="228"/>
      <c r="M4" s="226"/>
      <c r="N4" s="227"/>
      <c r="O4" s="228"/>
      <c r="P4" s="226"/>
      <c r="Q4" s="227"/>
      <c r="R4" s="228"/>
    </row>
    <row r="5" spans="1:18" x14ac:dyDescent="0.25">
      <c r="A5" s="222"/>
      <c r="B5" s="222"/>
      <c r="C5" s="222"/>
      <c r="D5" s="222"/>
      <c r="E5" s="222"/>
      <c r="F5" s="222"/>
      <c r="G5" s="221">
        <v>1</v>
      </c>
      <c r="H5" s="221"/>
      <c r="I5" s="221"/>
      <c r="J5" s="221">
        <v>4</v>
      </c>
      <c r="K5" s="221"/>
      <c r="L5" s="221"/>
      <c r="M5" s="221">
        <v>6</v>
      </c>
      <c r="N5" s="221"/>
      <c r="O5" s="221"/>
      <c r="P5" s="221">
        <v>7</v>
      </c>
      <c r="Q5" s="221"/>
      <c r="R5" s="221"/>
    </row>
    <row r="6" spans="1:18" ht="15" customHeight="1" x14ac:dyDescent="0.25">
      <c r="A6" s="218" t="s">
        <v>50</v>
      </c>
      <c r="B6" s="218"/>
      <c r="C6" s="218"/>
      <c r="D6" s="218"/>
      <c r="E6" s="218"/>
      <c r="F6" s="218"/>
      <c r="G6" s="219" t="s">
        <v>9</v>
      </c>
      <c r="H6" s="219" t="s">
        <v>10</v>
      </c>
      <c r="I6" s="74" t="s">
        <v>51</v>
      </c>
      <c r="J6" s="219" t="s">
        <v>9</v>
      </c>
      <c r="K6" s="219" t="s">
        <v>10</v>
      </c>
      <c r="L6" s="107" t="s">
        <v>51</v>
      </c>
      <c r="M6" s="219" t="s">
        <v>9</v>
      </c>
      <c r="N6" s="219" t="s">
        <v>10</v>
      </c>
      <c r="O6" s="107" t="s">
        <v>51</v>
      </c>
      <c r="P6" s="219" t="s">
        <v>9</v>
      </c>
      <c r="Q6" s="219" t="s">
        <v>10</v>
      </c>
      <c r="R6" s="107" t="s">
        <v>51</v>
      </c>
    </row>
    <row r="7" spans="1:18" x14ac:dyDescent="0.25">
      <c r="A7" s="78" t="s">
        <v>0</v>
      </c>
      <c r="B7" s="78" t="s">
        <v>11</v>
      </c>
      <c r="C7" s="78" t="s">
        <v>3</v>
      </c>
      <c r="D7" s="78" t="s">
        <v>1</v>
      </c>
      <c r="E7" s="78" t="s">
        <v>9</v>
      </c>
      <c r="F7" s="78" t="s">
        <v>10</v>
      </c>
      <c r="G7" s="220"/>
      <c r="H7" s="220"/>
      <c r="I7" s="75" t="s">
        <v>52</v>
      </c>
      <c r="J7" s="220"/>
      <c r="K7" s="220"/>
      <c r="L7" s="108" t="s">
        <v>52</v>
      </c>
      <c r="M7" s="220"/>
      <c r="N7" s="220"/>
      <c r="O7" s="108" t="s">
        <v>52</v>
      </c>
      <c r="P7" s="220"/>
      <c r="Q7" s="220"/>
      <c r="R7" s="108" t="s">
        <v>52</v>
      </c>
    </row>
    <row r="8" spans="1:18" s="79" customFormat="1" x14ac:dyDescent="0.25">
      <c r="A8" s="78">
        <v>1</v>
      </c>
      <c r="B8" s="76" t="s">
        <v>74</v>
      </c>
      <c r="C8" s="78"/>
      <c r="D8" s="78"/>
      <c r="E8" s="78"/>
      <c r="F8" s="78"/>
      <c r="G8" s="78"/>
      <c r="H8" s="78"/>
      <c r="I8" s="78"/>
      <c r="J8" s="106"/>
      <c r="K8" s="106"/>
      <c r="L8" s="106"/>
      <c r="M8" s="106"/>
      <c r="N8" s="106"/>
      <c r="O8" s="106"/>
      <c r="P8" s="106"/>
      <c r="Q8" s="106"/>
      <c r="R8" s="106"/>
    </row>
    <row r="9" spans="1:18" ht="15" x14ac:dyDescent="0.25">
      <c r="A9" s="66" t="s">
        <v>75</v>
      </c>
      <c r="B9" s="67" t="s">
        <v>76</v>
      </c>
      <c r="C9" s="66" t="s">
        <v>8</v>
      </c>
      <c r="D9" s="68">
        <v>2137</v>
      </c>
      <c r="E9" s="117">
        <v>3459</v>
      </c>
      <c r="F9" s="117">
        <f t="shared" ref="F9:F73" si="0">ROUND(D9*E9,0)</f>
        <v>7391883</v>
      </c>
      <c r="G9" s="117">
        <v>3442</v>
      </c>
      <c r="H9" s="117">
        <f t="shared" ref="H9:H71" si="1">ROUND($D9*G9,0)</f>
        <v>7355554</v>
      </c>
      <c r="I9" s="63" t="str">
        <f t="shared" ref="I9" si="2">+IF(G9&lt;=$E9,"OK","NO OK")</f>
        <v>OK</v>
      </c>
      <c r="J9" s="117">
        <v>3320</v>
      </c>
      <c r="K9" s="117">
        <f t="shared" ref="K9:K23" si="3">ROUND($D9*J9,0)</f>
        <v>7094840</v>
      </c>
      <c r="L9" s="63" t="str">
        <f t="shared" ref="L9:L23" si="4">+IF(J9&lt;=$E9,"OK","NO OK")</f>
        <v>OK</v>
      </c>
      <c r="M9" s="117">
        <v>3424</v>
      </c>
      <c r="N9" s="117">
        <f t="shared" ref="N9:N23" si="5">ROUND($D9*M9,0)</f>
        <v>7317088</v>
      </c>
      <c r="O9" s="63" t="str">
        <f t="shared" ref="O9:O23" si="6">+IF(M9&lt;=$E9,"OK","NO OK")</f>
        <v>OK</v>
      </c>
      <c r="P9" s="117">
        <v>3459</v>
      </c>
      <c r="Q9" s="117">
        <f t="shared" ref="Q9:Q23" si="7">ROUND($D9*P9,0)</f>
        <v>7391883</v>
      </c>
      <c r="R9" s="63" t="str">
        <f t="shared" ref="R9:R23" si="8">+IF(P9&lt;=$E9,"OK","NO OK")</f>
        <v>OK</v>
      </c>
    </row>
    <row r="10" spans="1:18" ht="38.25" x14ac:dyDescent="0.25">
      <c r="A10" s="66" t="s">
        <v>77</v>
      </c>
      <c r="B10" s="67" t="s">
        <v>78</v>
      </c>
      <c r="C10" s="66" t="s">
        <v>8</v>
      </c>
      <c r="D10" s="68">
        <v>2137</v>
      </c>
      <c r="E10" s="117">
        <v>6050</v>
      </c>
      <c r="F10" s="117">
        <f t="shared" si="0"/>
        <v>12928850</v>
      </c>
      <c r="G10" s="117">
        <v>6020</v>
      </c>
      <c r="H10" s="117">
        <f t="shared" ref="H10:H73" si="9">ROUND($D10*G10,0)</f>
        <v>12864740</v>
      </c>
      <c r="I10" s="63" t="str">
        <f t="shared" ref="I10:I11" si="10">+IF(G10&lt;=$E10,"OK","NO OK")</f>
        <v>OK</v>
      </c>
      <c r="J10" s="117">
        <v>6050</v>
      </c>
      <c r="K10" s="117">
        <f t="shared" si="3"/>
        <v>12928850</v>
      </c>
      <c r="L10" s="63" t="str">
        <f t="shared" si="4"/>
        <v>OK</v>
      </c>
      <c r="M10" s="117">
        <v>5989</v>
      </c>
      <c r="N10" s="117">
        <f t="shared" si="5"/>
        <v>12798493</v>
      </c>
      <c r="O10" s="63" t="str">
        <f t="shared" si="6"/>
        <v>OK</v>
      </c>
      <c r="P10" s="117">
        <v>6050</v>
      </c>
      <c r="Q10" s="117">
        <f t="shared" si="7"/>
        <v>12928850</v>
      </c>
      <c r="R10" s="63" t="str">
        <f t="shared" si="8"/>
        <v>OK</v>
      </c>
    </row>
    <row r="11" spans="1:18" ht="38.25" x14ac:dyDescent="0.25">
      <c r="A11" s="66" t="s">
        <v>79</v>
      </c>
      <c r="B11" s="67" t="s">
        <v>80</v>
      </c>
      <c r="C11" s="66" t="s">
        <v>8</v>
      </c>
      <c r="D11" s="68">
        <v>156</v>
      </c>
      <c r="E11" s="117">
        <v>12983</v>
      </c>
      <c r="F11" s="117">
        <f t="shared" si="0"/>
        <v>2025348</v>
      </c>
      <c r="G11" s="117">
        <v>12918</v>
      </c>
      <c r="H11" s="117">
        <f t="shared" si="1"/>
        <v>2015208</v>
      </c>
      <c r="I11" s="63" t="str">
        <f t="shared" si="10"/>
        <v>OK</v>
      </c>
      <c r="J11" s="117">
        <v>12983</v>
      </c>
      <c r="K11" s="117">
        <f t="shared" si="3"/>
        <v>2025348</v>
      </c>
      <c r="L11" s="63" t="str">
        <f t="shared" si="4"/>
        <v>OK</v>
      </c>
      <c r="M11" s="117">
        <v>12852</v>
      </c>
      <c r="N11" s="117">
        <f t="shared" si="5"/>
        <v>2004912</v>
      </c>
      <c r="O11" s="63" t="str">
        <f t="shared" si="6"/>
        <v>OK</v>
      </c>
      <c r="P11" s="117">
        <v>12983</v>
      </c>
      <c r="Q11" s="117">
        <f t="shared" si="7"/>
        <v>2025348</v>
      </c>
      <c r="R11" s="63" t="str">
        <f t="shared" si="8"/>
        <v>OK</v>
      </c>
    </row>
    <row r="12" spans="1:18" ht="25.5" x14ac:dyDescent="0.25">
      <c r="A12" s="66" t="s">
        <v>81</v>
      </c>
      <c r="B12" s="67" t="s">
        <v>82</v>
      </c>
      <c r="C12" s="66" t="s">
        <v>8</v>
      </c>
      <c r="D12" s="68">
        <v>400</v>
      </c>
      <c r="E12" s="117">
        <v>5894</v>
      </c>
      <c r="F12" s="117">
        <f t="shared" si="0"/>
        <v>2357600</v>
      </c>
      <c r="G12" s="117">
        <v>5865</v>
      </c>
      <c r="H12" s="117">
        <f t="shared" si="9"/>
        <v>2346000</v>
      </c>
      <c r="I12" s="63" t="str">
        <f t="shared" ref="I12:I75" si="11">+IF(G12&lt;=$E12,"OK","NO OK")</f>
        <v>OK</v>
      </c>
      <c r="J12" s="117">
        <v>5894</v>
      </c>
      <c r="K12" s="117">
        <f t="shared" si="3"/>
        <v>2357600</v>
      </c>
      <c r="L12" s="63" t="str">
        <f t="shared" si="4"/>
        <v>OK</v>
      </c>
      <c r="M12" s="117">
        <v>5834</v>
      </c>
      <c r="N12" s="117">
        <f t="shared" si="5"/>
        <v>2333600</v>
      </c>
      <c r="O12" s="63" t="str">
        <f t="shared" si="6"/>
        <v>OK</v>
      </c>
      <c r="P12" s="117">
        <v>5894</v>
      </c>
      <c r="Q12" s="117">
        <f t="shared" si="7"/>
        <v>2357600</v>
      </c>
      <c r="R12" s="63" t="str">
        <f t="shared" si="8"/>
        <v>OK</v>
      </c>
    </row>
    <row r="13" spans="1:18" ht="25.5" x14ac:dyDescent="0.25">
      <c r="A13" s="66" t="s">
        <v>83</v>
      </c>
      <c r="B13" s="67" t="s">
        <v>84</v>
      </c>
      <c r="C13" s="66" t="s">
        <v>73</v>
      </c>
      <c r="D13" s="68">
        <v>25</v>
      </c>
      <c r="E13" s="117">
        <v>55630</v>
      </c>
      <c r="F13" s="117">
        <f t="shared" si="0"/>
        <v>1390750</v>
      </c>
      <c r="G13" s="117">
        <v>55352</v>
      </c>
      <c r="H13" s="117">
        <f t="shared" si="1"/>
        <v>1383800</v>
      </c>
      <c r="I13" s="63" t="str">
        <f t="shared" si="11"/>
        <v>OK</v>
      </c>
      <c r="J13" s="117">
        <v>55630</v>
      </c>
      <c r="K13" s="117">
        <f t="shared" si="3"/>
        <v>1390750</v>
      </c>
      <c r="L13" s="63" t="str">
        <f t="shared" si="4"/>
        <v>OK</v>
      </c>
      <c r="M13" s="117">
        <v>55068</v>
      </c>
      <c r="N13" s="117">
        <f t="shared" si="5"/>
        <v>1376700</v>
      </c>
      <c r="O13" s="63" t="str">
        <f t="shared" si="6"/>
        <v>OK</v>
      </c>
      <c r="P13" s="117">
        <v>55630</v>
      </c>
      <c r="Q13" s="117">
        <f t="shared" si="7"/>
        <v>1390750</v>
      </c>
      <c r="R13" s="63" t="str">
        <f t="shared" si="8"/>
        <v>OK</v>
      </c>
    </row>
    <row r="14" spans="1:18" ht="25.5" x14ac:dyDescent="0.25">
      <c r="A14" s="66" t="s">
        <v>85</v>
      </c>
      <c r="B14" s="67" t="s">
        <v>86</v>
      </c>
      <c r="C14" s="66" t="s">
        <v>73</v>
      </c>
      <c r="D14" s="68">
        <v>68</v>
      </c>
      <c r="E14" s="117">
        <v>35674</v>
      </c>
      <c r="F14" s="117">
        <f t="shared" si="0"/>
        <v>2425832</v>
      </c>
      <c r="G14" s="117">
        <v>35496</v>
      </c>
      <c r="H14" s="117">
        <f t="shared" si="9"/>
        <v>2413728</v>
      </c>
      <c r="I14" s="63" t="str">
        <f t="shared" si="11"/>
        <v>OK</v>
      </c>
      <c r="J14" s="117">
        <v>35674</v>
      </c>
      <c r="K14" s="117">
        <f t="shared" si="3"/>
        <v>2425832</v>
      </c>
      <c r="L14" s="63" t="str">
        <f t="shared" si="4"/>
        <v>OK</v>
      </c>
      <c r="M14" s="117">
        <v>35314</v>
      </c>
      <c r="N14" s="117">
        <f t="shared" si="5"/>
        <v>2401352</v>
      </c>
      <c r="O14" s="63" t="str">
        <f t="shared" si="6"/>
        <v>OK</v>
      </c>
      <c r="P14" s="117">
        <v>35674</v>
      </c>
      <c r="Q14" s="117">
        <f t="shared" si="7"/>
        <v>2425832</v>
      </c>
      <c r="R14" s="63" t="str">
        <f t="shared" si="8"/>
        <v>OK</v>
      </c>
    </row>
    <row r="15" spans="1:18" ht="15" x14ac:dyDescent="0.25">
      <c r="A15" s="66" t="s">
        <v>87</v>
      </c>
      <c r="B15" s="67" t="s">
        <v>88</v>
      </c>
      <c r="C15" s="66" t="s">
        <v>61</v>
      </c>
      <c r="D15" s="68">
        <v>444</v>
      </c>
      <c r="E15" s="117">
        <v>4265</v>
      </c>
      <c r="F15" s="117">
        <f t="shared" si="0"/>
        <v>1893660</v>
      </c>
      <c r="G15" s="117">
        <v>4244</v>
      </c>
      <c r="H15" s="117">
        <f t="shared" si="1"/>
        <v>1884336</v>
      </c>
      <c r="I15" s="63" t="str">
        <f t="shared" si="11"/>
        <v>OK</v>
      </c>
      <c r="J15" s="117">
        <v>4265</v>
      </c>
      <c r="K15" s="117">
        <f t="shared" si="3"/>
        <v>1893660</v>
      </c>
      <c r="L15" s="63" t="str">
        <f t="shared" si="4"/>
        <v>OK</v>
      </c>
      <c r="M15" s="117">
        <v>4222</v>
      </c>
      <c r="N15" s="117">
        <f t="shared" si="5"/>
        <v>1874568</v>
      </c>
      <c r="O15" s="63" t="str">
        <f t="shared" si="6"/>
        <v>OK</v>
      </c>
      <c r="P15" s="117">
        <v>4265</v>
      </c>
      <c r="Q15" s="117">
        <f t="shared" si="7"/>
        <v>1893660</v>
      </c>
      <c r="R15" s="63" t="str">
        <f t="shared" si="8"/>
        <v>OK</v>
      </c>
    </row>
    <row r="16" spans="1:18" ht="25.5" x14ac:dyDescent="0.25">
      <c r="A16" s="66" t="s">
        <v>89</v>
      </c>
      <c r="B16" s="67" t="s">
        <v>90</v>
      </c>
      <c r="C16" s="66" t="s">
        <v>61</v>
      </c>
      <c r="D16" s="68">
        <v>113</v>
      </c>
      <c r="E16" s="117">
        <v>3301</v>
      </c>
      <c r="F16" s="117">
        <f t="shared" si="0"/>
        <v>373013</v>
      </c>
      <c r="G16" s="117">
        <v>3284</v>
      </c>
      <c r="H16" s="117">
        <f t="shared" si="9"/>
        <v>371092</v>
      </c>
      <c r="I16" s="63" t="str">
        <f t="shared" si="11"/>
        <v>OK</v>
      </c>
      <c r="J16" s="117">
        <v>3301</v>
      </c>
      <c r="K16" s="117">
        <f t="shared" si="3"/>
        <v>373013</v>
      </c>
      <c r="L16" s="63" t="str">
        <f t="shared" si="4"/>
        <v>OK</v>
      </c>
      <c r="M16" s="117">
        <v>3268</v>
      </c>
      <c r="N16" s="117">
        <f t="shared" si="5"/>
        <v>369284</v>
      </c>
      <c r="O16" s="63" t="str">
        <f t="shared" si="6"/>
        <v>OK</v>
      </c>
      <c r="P16" s="117">
        <v>3301</v>
      </c>
      <c r="Q16" s="117">
        <f t="shared" si="7"/>
        <v>373013</v>
      </c>
      <c r="R16" s="63" t="str">
        <f t="shared" si="8"/>
        <v>OK</v>
      </c>
    </row>
    <row r="17" spans="1:18" ht="25.5" x14ac:dyDescent="0.25">
      <c r="A17" s="66" t="s">
        <v>91</v>
      </c>
      <c r="B17" s="67" t="s">
        <v>92</v>
      </c>
      <c r="C17" s="66" t="s">
        <v>73</v>
      </c>
      <c r="D17" s="68">
        <v>3</v>
      </c>
      <c r="E17" s="117">
        <v>135528</v>
      </c>
      <c r="F17" s="117">
        <f t="shared" si="0"/>
        <v>406584</v>
      </c>
      <c r="G17" s="117">
        <v>134850</v>
      </c>
      <c r="H17" s="117">
        <f t="shared" si="1"/>
        <v>404550</v>
      </c>
      <c r="I17" s="63" t="str">
        <f t="shared" si="11"/>
        <v>OK</v>
      </c>
      <c r="J17" s="117">
        <v>135528</v>
      </c>
      <c r="K17" s="117">
        <f t="shared" si="3"/>
        <v>406584</v>
      </c>
      <c r="L17" s="63" t="str">
        <f t="shared" si="4"/>
        <v>OK</v>
      </c>
      <c r="M17" s="117">
        <v>134159</v>
      </c>
      <c r="N17" s="117">
        <f t="shared" si="5"/>
        <v>402477</v>
      </c>
      <c r="O17" s="63" t="str">
        <f t="shared" si="6"/>
        <v>OK</v>
      </c>
      <c r="P17" s="117">
        <v>135528</v>
      </c>
      <c r="Q17" s="117">
        <f t="shared" si="7"/>
        <v>406584</v>
      </c>
      <c r="R17" s="63" t="str">
        <f t="shared" si="8"/>
        <v>OK</v>
      </c>
    </row>
    <row r="18" spans="1:18" ht="15" x14ac:dyDescent="0.25">
      <c r="A18" s="80" t="s">
        <v>93</v>
      </c>
      <c r="B18" s="67" t="s">
        <v>94</v>
      </c>
      <c r="C18" s="66" t="s">
        <v>61</v>
      </c>
      <c r="D18" s="68">
        <v>240</v>
      </c>
      <c r="E18" s="117">
        <v>3097</v>
      </c>
      <c r="F18" s="117">
        <f t="shared" si="0"/>
        <v>743280</v>
      </c>
      <c r="G18" s="117">
        <v>3082</v>
      </c>
      <c r="H18" s="117">
        <f t="shared" si="9"/>
        <v>739680</v>
      </c>
      <c r="I18" s="63" t="str">
        <f t="shared" si="11"/>
        <v>OK</v>
      </c>
      <c r="J18" s="117">
        <v>3097</v>
      </c>
      <c r="K18" s="117">
        <f t="shared" si="3"/>
        <v>743280</v>
      </c>
      <c r="L18" s="63" t="str">
        <f t="shared" si="4"/>
        <v>OK</v>
      </c>
      <c r="M18" s="117">
        <v>3066</v>
      </c>
      <c r="N18" s="117">
        <f t="shared" si="5"/>
        <v>735840</v>
      </c>
      <c r="O18" s="63" t="str">
        <f t="shared" si="6"/>
        <v>OK</v>
      </c>
      <c r="P18" s="117">
        <v>3097</v>
      </c>
      <c r="Q18" s="117">
        <f t="shared" si="7"/>
        <v>743280</v>
      </c>
      <c r="R18" s="63" t="str">
        <f t="shared" si="8"/>
        <v>OK</v>
      </c>
    </row>
    <row r="19" spans="1:18" ht="15" x14ac:dyDescent="0.25">
      <c r="A19" s="80" t="s">
        <v>95</v>
      </c>
      <c r="B19" s="67" t="s">
        <v>96</v>
      </c>
      <c r="C19" s="66" t="s">
        <v>61</v>
      </c>
      <c r="D19" s="68">
        <v>61</v>
      </c>
      <c r="E19" s="117">
        <v>7473</v>
      </c>
      <c r="F19" s="117">
        <f t="shared" si="0"/>
        <v>455853</v>
      </c>
      <c r="G19" s="117">
        <v>7436</v>
      </c>
      <c r="H19" s="117">
        <f t="shared" si="1"/>
        <v>453596</v>
      </c>
      <c r="I19" s="63" t="str">
        <f t="shared" si="11"/>
        <v>OK</v>
      </c>
      <c r="J19" s="117">
        <v>7473</v>
      </c>
      <c r="K19" s="117">
        <f t="shared" si="3"/>
        <v>455853</v>
      </c>
      <c r="L19" s="63" t="str">
        <f t="shared" si="4"/>
        <v>OK</v>
      </c>
      <c r="M19" s="117">
        <v>7398</v>
      </c>
      <c r="N19" s="117">
        <f t="shared" si="5"/>
        <v>451278</v>
      </c>
      <c r="O19" s="63" t="str">
        <f t="shared" si="6"/>
        <v>OK</v>
      </c>
      <c r="P19" s="117">
        <v>7473</v>
      </c>
      <c r="Q19" s="117">
        <f t="shared" si="7"/>
        <v>455853</v>
      </c>
      <c r="R19" s="63" t="str">
        <f t="shared" si="8"/>
        <v>OK</v>
      </c>
    </row>
    <row r="20" spans="1:18" ht="15" x14ac:dyDescent="0.25">
      <c r="A20" s="80" t="s">
        <v>97</v>
      </c>
      <c r="B20" s="67" t="s">
        <v>98</v>
      </c>
      <c r="C20" s="66" t="s">
        <v>3</v>
      </c>
      <c r="D20" s="68">
        <v>38</v>
      </c>
      <c r="E20" s="117">
        <v>8904</v>
      </c>
      <c r="F20" s="117">
        <f t="shared" si="0"/>
        <v>338352</v>
      </c>
      <c r="G20" s="117">
        <v>8859</v>
      </c>
      <c r="H20" s="117">
        <f t="shared" si="9"/>
        <v>336642</v>
      </c>
      <c r="I20" s="63" t="str">
        <f t="shared" si="11"/>
        <v>OK</v>
      </c>
      <c r="J20" s="117">
        <v>8904</v>
      </c>
      <c r="K20" s="117">
        <f t="shared" si="3"/>
        <v>338352</v>
      </c>
      <c r="L20" s="63" t="str">
        <f t="shared" si="4"/>
        <v>OK</v>
      </c>
      <c r="M20" s="117">
        <v>8814</v>
      </c>
      <c r="N20" s="117">
        <f t="shared" si="5"/>
        <v>334932</v>
      </c>
      <c r="O20" s="63" t="str">
        <f t="shared" si="6"/>
        <v>OK</v>
      </c>
      <c r="P20" s="117">
        <v>8904</v>
      </c>
      <c r="Q20" s="117">
        <f t="shared" si="7"/>
        <v>338352</v>
      </c>
      <c r="R20" s="63" t="str">
        <f t="shared" si="8"/>
        <v>OK</v>
      </c>
    </row>
    <row r="21" spans="1:18" ht="15" x14ac:dyDescent="0.25">
      <c r="A21" s="80" t="s">
        <v>99</v>
      </c>
      <c r="B21" s="67" t="s">
        <v>100</v>
      </c>
      <c r="C21" s="66" t="s">
        <v>3</v>
      </c>
      <c r="D21" s="68">
        <v>5</v>
      </c>
      <c r="E21" s="117">
        <v>135528</v>
      </c>
      <c r="F21" s="117">
        <f t="shared" si="0"/>
        <v>677640</v>
      </c>
      <c r="G21" s="117">
        <v>134850</v>
      </c>
      <c r="H21" s="117">
        <f t="shared" si="1"/>
        <v>674250</v>
      </c>
      <c r="I21" s="63" t="str">
        <f t="shared" si="11"/>
        <v>OK</v>
      </c>
      <c r="J21" s="117">
        <v>135528</v>
      </c>
      <c r="K21" s="117">
        <f t="shared" si="3"/>
        <v>677640</v>
      </c>
      <c r="L21" s="63" t="str">
        <f t="shared" si="4"/>
        <v>OK</v>
      </c>
      <c r="M21" s="117">
        <v>134159</v>
      </c>
      <c r="N21" s="117">
        <f t="shared" si="5"/>
        <v>670795</v>
      </c>
      <c r="O21" s="63" t="str">
        <f t="shared" si="6"/>
        <v>OK</v>
      </c>
      <c r="P21" s="117">
        <v>135528</v>
      </c>
      <c r="Q21" s="117">
        <f t="shared" si="7"/>
        <v>677640</v>
      </c>
      <c r="R21" s="63" t="str">
        <f t="shared" si="8"/>
        <v>OK</v>
      </c>
    </row>
    <row r="22" spans="1:18" ht="15" x14ac:dyDescent="0.25">
      <c r="A22" s="80" t="s">
        <v>101</v>
      </c>
      <c r="B22" s="67" t="s">
        <v>102</v>
      </c>
      <c r="C22" s="66" t="s">
        <v>61</v>
      </c>
      <c r="D22" s="68">
        <v>242</v>
      </c>
      <c r="E22" s="117">
        <v>5521</v>
      </c>
      <c r="F22" s="117">
        <f t="shared" si="0"/>
        <v>1336082</v>
      </c>
      <c r="G22" s="117">
        <v>5493</v>
      </c>
      <c r="H22" s="117">
        <f t="shared" si="9"/>
        <v>1329306</v>
      </c>
      <c r="I22" s="63" t="str">
        <f t="shared" si="11"/>
        <v>OK</v>
      </c>
      <c r="J22" s="117">
        <v>5521</v>
      </c>
      <c r="K22" s="117">
        <f t="shared" si="3"/>
        <v>1336082</v>
      </c>
      <c r="L22" s="63" t="str">
        <f t="shared" si="4"/>
        <v>OK</v>
      </c>
      <c r="M22" s="117">
        <v>5465</v>
      </c>
      <c r="N22" s="117">
        <f t="shared" si="5"/>
        <v>1322530</v>
      </c>
      <c r="O22" s="63" t="str">
        <f t="shared" si="6"/>
        <v>OK</v>
      </c>
      <c r="P22" s="117">
        <v>5521</v>
      </c>
      <c r="Q22" s="117">
        <f t="shared" si="7"/>
        <v>1336082</v>
      </c>
      <c r="R22" s="63" t="str">
        <f t="shared" si="8"/>
        <v>OK</v>
      </c>
    </row>
    <row r="23" spans="1:18" ht="15" x14ac:dyDescent="0.25">
      <c r="A23" s="80" t="s">
        <v>103</v>
      </c>
      <c r="B23" s="67" t="s">
        <v>104</v>
      </c>
      <c r="C23" s="66" t="s">
        <v>105</v>
      </c>
      <c r="D23" s="68">
        <v>1</v>
      </c>
      <c r="E23" s="117">
        <v>172500</v>
      </c>
      <c r="F23" s="117">
        <f t="shared" si="0"/>
        <v>172500</v>
      </c>
      <c r="G23" s="117">
        <v>171638</v>
      </c>
      <c r="H23" s="117">
        <f t="shared" si="1"/>
        <v>171638</v>
      </c>
      <c r="I23" s="63" t="str">
        <f t="shared" si="11"/>
        <v>OK</v>
      </c>
      <c r="J23" s="117">
        <v>172500</v>
      </c>
      <c r="K23" s="117">
        <f t="shared" si="3"/>
        <v>172500</v>
      </c>
      <c r="L23" s="63" t="str">
        <f t="shared" si="4"/>
        <v>OK</v>
      </c>
      <c r="M23" s="117">
        <v>170758</v>
      </c>
      <c r="N23" s="117">
        <f t="shared" si="5"/>
        <v>170758</v>
      </c>
      <c r="O23" s="63" t="str">
        <f t="shared" si="6"/>
        <v>OK</v>
      </c>
      <c r="P23" s="117">
        <v>172500</v>
      </c>
      <c r="Q23" s="117">
        <f t="shared" si="7"/>
        <v>172500</v>
      </c>
      <c r="R23" s="63" t="str">
        <f t="shared" si="8"/>
        <v>OK</v>
      </c>
    </row>
    <row r="24" spans="1:18" ht="15" x14ac:dyDescent="0.25">
      <c r="A24" s="115"/>
      <c r="B24" s="116" t="s">
        <v>106</v>
      </c>
      <c r="C24" s="66"/>
      <c r="D24" s="68"/>
      <c r="E24" s="117"/>
      <c r="F24" s="119">
        <f>SUM(F9:F23)</f>
        <v>34917227</v>
      </c>
      <c r="G24" s="117"/>
      <c r="H24" s="119">
        <f>SUM(H9:H23)</f>
        <v>34744120</v>
      </c>
      <c r="I24" s="63"/>
      <c r="J24" s="117"/>
      <c r="K24" s="119">
        <f>SUM(K9:K23)</f>
        <v>34620184</v>
      </c>
      <c r="L24" s="63"/>
      <c r="M24" s="117"/>
      <c r="N24" s="119">
        <f>SUM(N9:N23)</f>
        <v>34564607</v>
      </c>
      <c r="O24" s="63"/>
      <c r="P24" s="117"/>
      <c r="Q24" s="119">
        <f>SUM(Q9:Q23)</f>
        <v>34917227</v>
      </c>
      <c r="R24" s="63"/>
    </row>
    <row r="25" spans="1:18" s="79" customFormat="1" x14ac:dyDescent="0.25">
      <c r="A25" s="106">
        <v>2</v>
      </c>
      <c r="B25" s="76" t="s">
        <v>107</v>
      </c>
      <c r="C25" s="106"/>
      <c r="D25" s="106"/>
      <c r="E25" s="118"/>
      <c r="F25" s="118"/>
      <c r="G25" s="118"/>
      <c r="H25" s="117"/>
      <c r="I25" s="106"/>
      <c r="J25" s="118"/>
      <c r="K25" s="117"/>
      <c r="L25" s="106"/>
      <c r="M25" s="118"/>
      <c r="N25" s="117"/>
      <c r="O25" s="106"/>
      <c r="P25" s="118"/>
      <c r="Q25" s="117"/>
      <c r="R25" s="106"/>
    </row>
    <row r="26" spans="1:18" ht="38.25" x14ac:dyDescent="0.25">
      <c r="A26" s="80" t="s">
        <v>108</v>
      </c>
      <c r="B26" s="67" t="s">
        <v>109</v>
      </c>
      <c r="C26" s="66" t="s">
        <v>8</v>
      </c>
      <c r="D26" s="68">
        <v>200</v>
      </c>
      <c r="E26" s="117">
        <v>12983</v>
      </c>
      <c r="F26" s="117">
        <f t="shared" si="0"/>
        <v>2596600</v>
      </c>
      <c r="G26" s="117">
        <v>12918</v>
      </c>
      <c r="H26" s="117">
        <f t="shared" si="9"/>
        <v>2583600</v>
      </c>
      <c r="I26" s="63" t="str">
        <f t="shared" si="11"/>
        <v>OK</v>
      </c>
      <c r="J26" s="117">
        <v>12983</v>
      </c>
      <c r="K26" s="117">
        <f t="shared" ref="K26:K30" si="12">ROUND($D26*J26,0)</f>
        <v>2596600</v>
      </c>
      <c r="L26" s="63" t="str">
        <f t="shared" ref="L26:L30" si="13">+IF(J26&lt;=$E26,"OK","NO OK")</f>
        <v>OK</v>
      </c>
      <c r="M26" s="117">
        <v>12852</v>
      </c>
      <c r="N26" s="117">
        <f t="shared" ref="N26:N30" si="14">ROUND($D26*M26,0)</f>
        <v>2570400</v>
      </c>
      <c r="O26" s="63" t="str">
        <f t="shared" ref="O26:O30" si="15">+IF(M26&lt;=$E26,"OK","NO OK")</f>
        <v>OK</v>
      </c>
      <c r="P26" s="117">
        <v>12983</v>
      </c>
      <c r="Q26" s="117">
        <f t="shared" ref="Q26:Q30" si="16">ROUND($D26*P26,0)</f>
        <v>2596600</v>
      </c>
      <c r="R26" s="63" t="str">
        <f t="shared" ref="R26:R30" si="17">+IF(P26&lt;=$E26,"OK","NO OK")</f>
        <v>OK</v>
      </c>
    </row>
    <row r="27" spans="1:18" ht="15" x14ac:dyDescent="0.25">
      <c r="A27" s="80" t="s">
        <v>110</v>
      </c>
      <c r="B27" s="67" t="s">
        <v>111</v>
      </c>
      <c r="C27" s="66" t="s">
        <v>73</v>
      </c>
      <c r="D27" s="68">
        <v>1</v>
      </c>
      <c r="E27" s="117">
        <v>86554</v>
      </c>
      <c r="F27" s="117">
        <f t="shared" si="0"/>
        <v>86554</v>
      </c>
      <c r="G27" s="117">
        <v>86121</v>
      </c>
      <c r="H27" s="117">
        <f t="shared" si="1"/>
        <v>86121</v>
      </c>
      <c r="I27" s="63" t="str">
        <f t="shared" si="11"/>
        <v>OK</v>
      </c>
      <c r="J27" s="117">
        <v>86554</v>
      </c>
      <c r="K27" s="117">
        <f t="shared" si="12"/>
        <v>86554</v>
      </c>
      <c r="L27" s="63" t="str">
        <f t="shared" si="13"/>
        <v>OK</v>
      </c>
      <c r="M27" s="117">
        <v>85680</v>
      </c>
      <c r="N27" s="117">
        <f t="shared" si="14"/>
        <v>85680</v>
      </c>
      <c r="O27" s="63" t="str">
        <f t="shared" si="15"/>
        <v>OK</v>
      </c>
      <c r="P27" s="117">
        <v>86554</v>
      </c>
      <c r="Q27" s="117">
        <f t="shared" si="16"/>
        <v>86554</v>
      </c>
      <c r="R27" s="63" t="str">
        <f t="shared" si="17"/>
        <v>OK</v>
      </c>
    </row>
    <row r="28" spans="1:18" ht="15" x14ac:dyDescent="0.25">
      <c r="A28" s="80" t="s">
        <v>112</v>
      </c>
      <c r="B28" s="67" t="s">
        <v>113</v>
      </c>
      <c r="C28" s="66" t="s">
        <v>73</v>
      </c>
      <c r="D28" s="68">
        <v>1</v>
      </c>
      <c r="E28" s="117">
        <v>43277</v>
      </c>
      <c r="F28" s="117">
        <f t="shared" si="0"/>
        <v>43277</v>
      </c>
      <c r="G28" s="117">
        <v>43061</v>
      </c>
      <c r="H28" s="117">
        <f t="shared" si="9"/>
        <v>43061</v>
      </c>
      <c r="I28" s="63" t="str">
        <f t="shared" si="11"/>
        <v>OK</v>
      </c>
      <c r="J28" s="117">
        <v>43277</v>
      </c>
      <c r="K28" s="117">
        <f t="shared" si="12"/>
        <v>43277</v>
      </c>
      <c r="L28" s="63" t="str">
        <f t="shared" si="13"/>
        <v>OK</v>
      </c>
      <c r="M28" s="117">
        <v>42840</v>
      </c>
      <c r="N28" s="117">
        <f t="shared" si="14"/>
        <v>42840</v>
      </c>
      <c r="O28" s="63" t="str">
        <f t="shared" si="15"/>
        <v>OK</v>
      </c>
      <c r="P28" s="117">
        <v>43277</v>
      </c>
      <c r="Q28" s="117">
        <f t="shared" si="16"/>
        <v>43277</v>
      </c>
      <c r="R28" s="63" t="str">
        <f t="shared" si="17"/>
        <v>OK</v>
      </c>
    </row>
    <row r="29" spans="1:18" ht="15" x14ac:dyDescent="0.25">
      <c r="A29" s="80" t="s">
        <v>114</v>
      </c>
      <c r="B29" s="67" t="s">
        <v>115</v>
      </c>
      <c r="C29" s="66" t="s">
        <v>73</v>
      </c>
      <c r="D29" s="68">
        <v>5</v>
      </c>
      <c r="E29" s="117">
        <v>35674</v>
      </c>
      <c r="F29" s="117">
        <f t="shared" si="0"/>
        <v>178370</v>
      </c>
      <c r="G29" s="117">
        <v>35496</v>
      </c>
      <c r="H29" s="117">
        <f t="shared" si="1"/>
        <v>177480</v>
      </c>
      <c r="I29" s="63" t="str">
        <f t="shared" si="11"/>
        <v>OK</v>
      </c>
      <c r="J29" s="117">
        <v>35674</v>
      </c>
      <c r="K29" s="117">
        <f t="shared" si="12"/>
        <v>178370</v>
      </c>
      <c r="L29" s="63" t="str">
        <f t="shared" si="13"/>
        <v>OK</v>
      </c>
      <c r="M29" s="117">
        <v>35314</v>
      </c>
      <c r="N29" s="117">
        <f t="shared" si="14"/>
        <v>176570</v>
      </c>
      <c r="O29" s="63" t="str">
        <f t="shared" si="15"/>
        <v>OK</v>
      </c>
      <c r="P29" s="117">
        <v>35674</v>
      </c>
      <c r="Q29" s="117">
        <f t="shared" si="16"/>
        <v>178370</v>
      </c>
      <c r="R29" s="63" t="str">
        <f t="shared" si="17"/>
        <v>OK</v>
      </c>
    </row>
    <row r="30" spans="1:18" ht="15" x14ac:dyDescent="0.25">
      <c r="A30" s="80" t="s">
        <v>116</v>
      </c>
      <c r="B30" s="67" t="s">
        <v>117</v>
      </c>
      <c r="C30" s="66" t="s">
        <v>105</v>
      </c>
      <c r="D30" s="68">
        <v>1</v>
      </c>
      <c r="E30" s="117">
        <v>115000</v>
      </c>
      <c r="F30" s="117">
        <f t="shared" si="0"/>
        <v>115000</v>
      </c>
      <c r="G30" s="117">
        <v>114425</v>
      </c>
      <c r="H30" s="117">
        <f t="shared" si="9"/>
        <v>114425</v>
      </c>
      <c r="I30" s="63" t="str">
        <f t="shared" si="11"/>
        <v>OK</v>
      </c>
      <c r="J30" s="117">
        <v>115000</v>
      </c>
      <c r="K30" s="117">
        <f t="shared" si="12"/>
        <v>115000</v>
      </c>
      <c r="L30" s="63" t="str">
        <f t="shared" si="13"/>
        <v>OK</v>
      </c>
      <c r="M30" s="117">
        <v>113839</v>
      </c>
      <c r="N30" s="117">
        <f t="shared" si="14"/>
        <v>113839</v>
      </c>
      <c r="O30" s="63" t="str">
        <f t="shared" si="15"/>
        <v>OK</v>
      </c>
      <c r="P30" s="117">
        <v>115000</v>
      </c>
      <c r="Q30" s="117">
        <f t="shared" si="16"/>
        <v>115000</v>
      </c>
      <c r="R30" s="63" t="str">
        <f t="shared" si="17"/>
        <v>OK</v>
      </c>
    </row>
    <row r="31" spans="1:18" ht="15" x14ac:dyDescent="0.25">
      <c r="A31" s="115"/>
      <c r="B31" s="116" t="s">
        <v>106</v>
      </c>
      <c r="C31" s="66"/>
      <c r="D31" s="68"/>
      <c r="E31" s="117"/>
      <c r="F31" s="119">
        <f>SUM(F26:F30)</f>
        <v>3019801</v>
      </c>
      <c r="G31" s="117"/>
      <c r="H31" s="119">
        <f>SUM(H26:H30)</f>
        <v>3004687</v>
      </c>
      <c r="I31" s="63"/>
      <c r="J31" s="117"/>
      <c r="K31" s="119">
        <f>SUM(K26:K30)</f>
        <v>3019801</v>
      </c>
      <c r="L31" s="63"/>
      <c r="M31" s="117"/>
      <c r="N31" s="119">
        <f>SUM(N26:N30)</f>
        <v>2989329</v>
      </c>
      <c r="O31" s="63"/>
      <c r="P31" s="117"/>
      <c r="Q31" s="119">
        <f>SUM(Q26:Q30)</f>
        <v>3019801</v>
      </c>
      <c r="R31" s="63"/>
    </row>
    <row r="32" spans="1:18" s="79" customFormat="1" x14ac:dyDescent="0.25">
      <c r="A32" s="106">
        <v>3</v>
      </c>
      <c r="B32" s="76" t="s">
        <v>118</v>
      </c>
      <c r="C32" s="106"/>
      <c r="D32" s="106"/>
      <c r="E32" s="118"/>
      <c r="F32" s="118"/>
      <c r="G32" s="118"/>
      <c r="H32" s="117"/>
      <c r="I32" s="106"/>
      <c r="J32" s="118"/>
      <c r="K32" s="117"/>
      <c r="L32" s="106"/>
      <c r="M32" s="118"/>
      <c r="N32" s="117"/>
      <c r="O32" s="106"/>
      <c r="P32" s="118"/>
      <c r="Q32" s="117"/>
      <c r="R32" s="106"/>
    </row>
    <row r="33" spans="1:18" ht="15" x14ac:dyDescent="0.25">
      <c r="A33" s="80" t="s">
        <v>119</v>
      </c>
      <c r="B33" s="67" t="s">
        <v>76</v>
      </c>
      <c r="C33" s="66" t="s">
        <v>8</v>
      </c>
      <c r="D33" s="68">
        <v>605</v>
      </c>
      <c r="E33" s="117">
        <v>3459</v>
      </c>
      <c r="F33" s="117">
        <f t="shared" si="0"/>
        <v>2092695</v>
      </c>
      <c r="G33" s="117">
        <v>3442</v>
      </c>
      <c r="H33" s="117">
        <f t="shared" si="1"/>
        <v>2082410</v>
      </c>
      <c r="I33" s="63" t="str">
        <f t="shared" si="11"/>
        <v>OK</v>
      </c>
      <c r="J33" s="117">
        <v>3320</v>
      </c>
      <c r="K33" s="117">
        <f t="shared" ref="K33:K43" si="18">ROUND($D33*J33,0)</f>
        <v>2008600</v>
      </c>
      <c r="L33" s="63" t="str">
        <f t="shared" ref="L33:L43" si="19">+IF(J33&lt;=$E33,"OK","NO OK")</f>
        <v>OK</v>
      </c>
      <c r="M33" s="117">
        <v>3424</v>
      </c>
      <c r="N33" s="117">
        <f t="shared" ref="N33:N43" si="20">ROUND($D33*M33,0)</f>
        <v>2071520</v>
      </c>
      <c r="O33" s="63" t="str">
        <f t="shared" ref="O33:O43" si="21">+IF(M33&lt;=$E33,"OK","NO OK")</f>
        <v>OK</v>
      </c>
      <c r="P33" s="117">
        <v>3459</v>
      </c>
      <c r="Q33" s="117">
        <f t="shared" ref="Q33:Q43" si="22">ROUND($D33*P33,0)</f>
        <v>2092695</v>
      </c>
      <c r="R33" s="63" t="str">
        <f t="shared" ref="R33:R43" si="23">+IF(P33&lt;=$E33,"OK","NO OK")</f>
        <v>OK</v>
      </c>
    </row>
    <row r="34" spans="1:18" ht="38.25" x14ac:dyDescent="0.25">
      <c r="A34" s="80" t="s">
        <v>120</v>
      </c>
      <c r="B34" s="67" t="s">
        <v>78</v>
      </c>
      <c r="C34" s="66" t="s">
        <v>8</v>
      </c>
      <c r="D34" s="68">
        <v>605</v>
      </c>
      <c r="E34" s="117">
        <v>6050</v>
      </c>
      <c r="F34" s="117">
        <f t="shared" si="0"/>
        <v>3660250</v>
      </c>
      <c r="G34" s="117">
        <v>6020</v>
      </c>
      <c r="H34" s="117">
        <f t="shared" si="9"/>
        <v>3642100</v>
      </c>
      <c r="I34" s="63" t="str">
        <f t="shared" si="11"/>
        <v>OK</v>
      </c>
      <c r="J34" s="117">
        <v>6050</v>
      </c>
      <c r="K34" s="117">
        <f t="shared" si="18"/>
        <v>3660250</v>
      </c>
      <c r="L34" s="63" t="str">
        <f t="shared" si="19"/>
        <v>OK</v>
      </c>
      <c r="M34" s="117">
        <v>5989</v>
      </c>
      <c r="N34" s="117">
        <f t="shared" si="20"/>
        <v>3623345</v>
      </c>
      <c r="O34" s="63" t="str">
        <f t="shared" si="21"/>
        <v>OK</v>
      </c>
      <c r="P34" s="117">
        <v>6050</v>
      </c>
      <c r="Q34" s="117">
        <f t="shared" si="22"/>
        <v>3660250</v>
      </c>
      <c r="R34" s="63" t="str">
        <f t="shared" si="23"/>
        <v>OK</v>
      </c>
    </row>
    <row r="35" spans="1:18" ht="25.5" x14ac:dyDescent="0.25">
      <c r="A35" s="80" t="s">
        <v>121</v>
      </c>
      <c r="B35" s="67" t="s">
        <v>82</v>
      </c>
      <c r="C35" s="66" t="s">
        <v>8</v>
      </c>
      <c r="D35" s="68">
        <v>112</v>
      </c>
      <c r="E35" s="117">
        <v>5894</v>
      </c>
      <c r="F35" s="117">
        <f t="shared" si="0"/>
        <v>660128</v>
      </c>
      <c r="G35" s="117">
        <v>5865</v>
      </c>
      <c r="H35" s="117">
        <f t="shared" si="1"/>
        <v>656880</v>
      </c>
      <c r="I35" s="63" t="str">
        <f t="shared" si="11"/>
        <v>OK</v>
      </c>
      <c r="J35" s="117">
        <v>5894</v>
      </c>
      <c r="K35" s="117">
        <f t="shared" si="18"/>
        <v>660128</v>
      </c>
      <c r="L35" s="63" t="str">
        <f t="shared" si="19"/>
        <v>OK</v>
      </c>
      <c r="M35" s="117">
        <v>5834</v>
      </c>
      <c r="N35" s="117">
        <f t="shared" si="20"/>
        <v>653408</v>
      </c>
      <c r="O35" s="63" t="str">
        <f t="shared" si="21"/>
        <v>OK</v>
      </c>
      <c r="P35" s="117">
        <v>5894</v>
      </c>
      <c r="Q35" s="117">
        <f t="shared" si="22"/>
        <v>660128</v>
      </c>
      <c r="R35" s="63" t="str">
        <f t="shared" si="23"/>
        <v>OK</v>
      </c>
    </row>
    <row r="36" spans="1:18" ht="25.5" x14ac:dyDescent="0.25">
      <c r="A36" s="80" t="s">
        <v>122</v>
      </c>
      <c r="B36" s="67" t="s">
        <v>123</v>
      </c>
      <c r="C36" s="66" t="s">
        <v>73</v>
      </c>
      <c r="D36" s="68">
        <v>7</v>
      </c>
      <c r="E36" s="117">
        <v>55630</v>
      </c>
      <c r="F36" s="117">
        <f t="shared" si="0"/>
        <v>389410</v>
      </c>
      <c r="G36" s="117">
        <v>55352</v>
      </c>
      <c r="H36" s="117">
        <f t="shared" si="9"/>
        <v>387464</v>
      </c>
      <c r="I36" s="63" t="str">
        <f t="shared" si="11"/>
        <v>OK</v>
      </c>
      <c r="J36" s="117">
        <v>55630</v>
      </c>
      <c r="K36" s="117">
        <f t="shared" si="18"/>
        <v>389410</v>
      </c>
      <c r="L36" s="63" t="str">
        <f t="shared" si="19"/>
        <v>OK</v>
      </c>
      <c r="M36" s="117">
        <v>55068</v>
      </c>
      <c r="N36" s="117">
        <f t="shared" si="20"/>
        <v>385476</v>
      </c>
      <c r="O36" s="63" t="str">
        <f t="shared" si="21"/>
        <v>OK</v>
      </c>
      <c r="P36" s="117">
        <v>55630</v>
      </c>
      <c r="Q36" s="117">
        <f t="shared" si="22"/>
        <v>389410</v>
      </c>
      <c r="R36" s="63" t="str">
        <f t="shared" si="23"/>
        <v>OK</v>
      </c>
    </row>
    <row r="37" spans="1:18" ht="25.5" x14ac:dyDescent="0.25">
      <c r="A37" s="80" t="s">
        <v>124</v>
      </c>
      <c r="B37" s="67" t="s">
        <v>86</v>
      </c>
      <c r="C37" s="66" t="s">
        <v>73</v>
      </c>
      <c r="D37" s="68">
        <v>22</v>
      </c>
      <c r="E37" s="117">
        <v>35674</v>
      </c>
      <c r="F37" s="117">
        <f t="shared" si="0"/>
        <v>784828</v>
      </c>
      <c r="G37" s="117">
        <v>35496</v>
      </c>
      <c r="H37" s="117">
        <f t="shared" si="1"/>
        <v>780912</v>
      </c>
      <c r="I37" s="63" t="str">
        <f t="shared" si="11"/>
        <v>OK</v>
      </c>
      <c r="J37" s="117">
        <v>35674</v>
      </c>
      <c r="K37" s="117">
        <f t="shared" si="18"/>
        <v>784828</v>
      </c>
      <c r="L37" s="63" t="str">
        <f t="shared" si="19"/>
        <v>OK</v>
      </c>
      <c r="M37" s="117">
        <v>35314</v>
      </c>
      <c r="N37" s="117">
        <f t="shared" si="20"/>
        <v>776908</v>
      </c>
      <c r="O37" s="63" t="str">
        <f t="shared" si="21"/>
        <v>OK</v>
      </c>
      <c r="P37" s="117">
        <v>35674</v>
      </c>
      <c r="Q37" s="117">
        <f t="shared" si="22"/>
        <v>784828</v>
      </c>
      <c r="R37" s="63" t="str">
        <f t="shared" si="23"/>
        <v>OK</v>
      </c>
    </row>
    <row r="38" spans="1:18" ht="15" x14ac:dyDescent="0.25">
      <c r="A38" s="80" t="s">
        <v>125</v>
      </c>
      <c r="B38" s="67" t="s">
        <v>88</v>
      </c>
      <c r="C38" s="66" t="s">
        <v>61</v>
      </c>
      <c r="D38" s="68">
        <v>126</v>
      </c>
      <c r="E38" s="117">
        <v>4265</v>
      </c>
      <c r="F38" s="117">
        <f t="shared" si="0"/>
        <v>537390</v>
      </c>
      <c r="G38" s="117">
        <v>4244</v>
      </c>
      <c r="H38" s="117">
        <f t="shared" si="9"/>
        <v>534744</v>
      </c>
      <c r="I38" s="63" t="str">
        <f t="shared" si="11"/>
        <v>OK</v>
      </c>
      <c r="J38" s="117">
        <v>4265</v>
      </c>
      <c r="K38" s="117">
        <f t="shared" si="18"/>
        <v>537390</v>
      </c>
      <c r="L38" s="63" t="str">
        <f t="shared" si="19"/>
        <v>OK</v>
      </c>
      <c r="M38" s="117">
        <v>4222</v>
      </c>
      <c r="N38" s="117">
        <f t="shared" si="20"/>
        <v>531972</v>
      </c>
      <c r="O38" s="63" t="str">
        <f t="shared" si="21"/>
        <v>OK</v>
      </c>
      <c r="P38" s="117">
        <v>4265</v>
      </c>
      <c r="Q38" s="117">
        <f t="shared" si="22"/>
        <v>537390</v>
      </c>
      <c r="R38" s="63" t="str">
        <f t="shared" si="23"/>
        <v>OK</v>
      </c>
    </row>
    <row r="39" spans="1:18" ht="15" x14ac:dyDescent="0.25">
      <c r="A39" s="80" t="s">
        <v>126</v>
      </c>
      <c r="B39" s="67" t="s">
        <v>127</v>
      </c>
      <c r="C39" s="66" t="s">
        <v>73</v>
      </c>
      <c r="D39" s="68">
        <v>22</v>
      </c>
      <c r="E39" s="117">
        <v>32942</v>
      </c>
      <c r="F39" s="117">
        <f t="shared" si="0"/>
        <v>724724</v>
      </c>
      <c r="G39" s="117">
        <v>32777</v>
      </c>
      <c r="H39" s="117">
        <f t="shared" si="1"/>
        <v>721094</v>
      </c>
      <c r="I39" s="63" t="str">
        <f t="shared" si="11"/>
        <v>OK</v>
      </c>
      <c r="J39" s="117">
        <v>32942</v>
      </c>
      <c r="K39" s="117">
        <f t="shared" si="18"/>
        <v>724724</v>
      </c>
      <c r="L39" s="63" t="str">
        <f t="shared" si="19"/>
        <v>OK</v>
      </c>
      <c r="M39" s="117">
        <v>32609</v>
      </c>
      <c r="N39" s="117">
        <f t="shared" si="20"/>
        <v>717398</v>
      </c>
      <c r="O39" s="63" t="str">
        <f t="shared" si="21"/>
        <v>OK</v>
      </c>
      <c r="P39" s="117">
        <v>32942</v>
      </c>
      <c r="Q39" s="117">
        <f t="shared" si="22"/>
        <v>724724</v>
      </c>
      <c r="R39" s="63" t="str">
        <f t="shared" si="23"/>
        <v>OK</v>
      </c>
    </row>
    <row r="40" spans="1:18" ht="25.5" x14ac:dyDescent="0.25">
      <c r="A40" s="80" t="s">
        <v>128</v>
      </c>
      <c r="B40" s="67" t="s">
        <v>92</v>
      </c>
      <c r="C40" s="66" t="s">
        <v>73</v>
      </c>
      <c r="D40" s="68">
        <v>1</v>
      </c>
      <c r="E40" s="117">
        <v>135528</v>
      </c>
      <c r="F40" s="117">
        <f t="shared" si="0"/>
        <v>135528</v>
      </c>
      <c r="G40" s="117">
        <v>134850</v>
      </c>
      <c r="H40" s="117">
        <f t="shared" si="9"/>
        <v>134850</v>
      </c>
      <c r="I40" s="63" t="str">
        <f t="shared" si="11"/>
        <v>OK</v>
      </c>
      <c r="J40" s="117">
        <v>135528</v>
      </c>
      <c r="K40" s="117">
        <f t="shared" si="18"/>
        <v>135528</v>
      </c>
      <c r="L40" s="63" t="str">
        <f t="shared" si="19"/>
        <v>OK</v>
      </c>
      <c r="M40" s="117">
        <v>134159</v>
      </c>
      <c r="N40" s="117">
        <f t="shared" si="20"/>
        <v>134159</v>
      </c>
      <c r="O40" s="63" t="str">
        <f t="shared" si="21"/>
        <v>OK</v>
      </c>
      <c r="P40" s="117">
        <v>135528</v>
      </c>
      <c r="Q40" s="117">
        <f t="shared" si="22"/>
        <v>135528</v>
      </c>
      <c r="R40" s="63" t="str">
        <f t="shared" si="23"/>
        <v>OK</v>
      </c>
    </row>
    <row r="41" spans="1:18" ht="25.5" x14ac:dyDescent="0.25">
      <c r="A41" s="80" t="s">
        <v>129</v>
      </c>
      <c r="B41" s="67" t="s">
        <v>130</v>
      </c>
      <c r="C41" s="66" t="s">
        <v>105</v>
      </c>
      <c r="D41" s="68">
        <v>1</v>
      </c>
      <c r="E41" s="117">
        <v>402500</v>
      </c>
      <c r="F41" s="117">
        <f t="shared" si="0"/>
        <v>402500</v>
      </c>
      <c r="G41" s="117">
        <v>400488</v>
      </c>
      <c r="H41" s="117">
        <f t="shared" si="1"/>
        <v>400488</v>
      </c>
      <c r="I41" s="63" t="str">
        <f t="shared" si="11"/>
        <v>OK</v>
      </c>
      <c r="J41" s="117">
        <v>402500</v>
      </c>
      <c r="K41" s="117">
        <f t="shared" si="18"/>
        <v>402500</v>
      </c>
      <c r="L41" s="63" t="str">
        <f t="shared" si="19"/>
        <v>OK</v>
      </c>
      <c r="M41" s="117">
        <v>398435</v>
      </c>
      <c r="N41" s="117">
        <f t="shared" si="20"/>
        <v>398435</v>
      </c>
      <c r="O41" s="63" t="str">
        <f t="shared" si="21"/>
        <v>OK</v>
      </c>
      <c r="P41" s="117">
        <v>402500</v>
      </c>
      <c r="Q41" s="117">
        <f t="shared" si="22"/>
        <v>402500</v>
      </c>
      <c r="R41" s="63" t="str">
        <f t="shared" si="23"/>
        <v>OK</v>
      </c>
    </row>
    <row r="42" spans="1:18" ht="15" x14ac:dyDescent="0.25">
      <c r="A42" s="80" t="s">
        <v>131</v>
      </c>
      <c r="B42" s="67" t="s">
        <v>94</v>
      </c>
      <c r="C42" s="66" t="s">
        <v>61</v>
      </c>
      <c r="D42" s="68">
        <v>70</v>
      </c>
      <c r="E42" s="117">
        <v>3097</v>
      </c>
      <c r="F42" s="117">
        <f t="shared" si="0"/>
        <v>216790</v>
      </c>
      <c r="G42" s="117">
        <v>3082</v>
      </c>
      <c r="H42" s="117">
        <f t="shared" si="9"/>
        <v>215740</v>
      </c>
      <c r="I42" s="63" t="str">
        <f t="shared" si="11"/>
        <v>OK</v>
      </c>
      <c r="J42" s="117">
        <v>3097</v>
      </c>
      <c r="K42" s="117">
        <f t="shared" si="18"/>
        <v>216790</v>
      </c>
      <c r="L42" s="63" t="str">
        <f t="shared" si="19"/>
        <v>OK</v>
      </c>
      <c r="M42" s="117">
        <v>3066</v>
      </c>
      <c r="N42" s="117">
        <f t="shared" si="20"/>
        <v>214620</v>
      </c>
      <c r="O42" s="63" t="str">
        <f t="shared" si="21"/>
        <v>OK</v>
      </c>
      <c r="P42" s="117">
        <v>3097</v>
      </c>
      <c r="Q42" s="117">
        <f t="shared" si="22"/>
        <v>216790</v>
      </c>
      <c r="R42" s="63" t="str">
        <f t="shared" si="23"/>
        <v>OK</v>
      </c>
    </row>
    <row r="43" spans="1:18" ht="15" x14ac:dyDescent="0.25">
      <c r="A43" s="80" t="s">
        <v>132</v>
      </c>
      <c r="B43" s="67" t="s">
        <v>117</v>
      </c>
      <c r="C43" s="66" t="s">
        <v>105</v>
      </c>
      <c r="D43" s="68">
        <v>1</v>
      </c>
      <c r="E43" s="117">
        <v>115000</v>
      </c>
      <c r="F43" s="117">
        <f t="shared" si="0"/>
        <v>115000</v>
      </c>
      <c r="G43" s="117">
        <v>114425</v>
      </c>
      <c r="H43" s="117">
        <f t="shared" si="1"/>
        <v>114425</v>
      </c>
      <c r="I43" s="63" t="str">
        <f t="shared" si="11"/>
        <v>OK</v>
      </c>
      <c r="J43" s="117">
        <v>115000</v>
      </c>
      <c r="K43" s="117">
        <f t="shared" si="18"/>
        <v>115000</v>
      </c>
      <c r="L43" s="63" t="str">
        <f t="shared" si="19"/>
        <v>OK</v>
      </c>
      <c r="M43" s="117">
        <v>113839</v>
      </c>
      <c r="N43" s="117">
        <f t="shared" si="20"/>
        <v>113839</v>
      </c>
      <c r="O43" s="63" t="str">
        <f t="shared" si="21"/>
        <v>OK</v>
      </c>
      <c r="P43" s="117">
        <v>115000</v>
      </c>
      <c r="Q43" s="117">
        <f t="shared" si="22"/>
        <v>115000</v>
      </c>
      <c r="R43" s="63" t="str">
        <f t="shared" si="23"/>
        <v>OK</v>
      </c>
    </row>
    <row r="44" spans="1:18" ht="15" x14ac:dyDescent="0.25">
      <c r="A44" s="115"/>
      <c r="B44" s="116" t="s">
        <v>106</v>
      </c>
      <c r="C44" s="66"/>
      <c r="D44" s="68"/>
      <c r="E44" s="117"/>
      <c r="F44" s="119">
        <f>SUM(F33:F43)</f>
        <v>9719243</v>
      </c>
      <c r="G44" s="117"/>
      <c r="H44" s="119">
        <f>SUM(H33:H43)</f>
        <v>9671107</v>
      </c>
      <c r="I44" s="63"/>
      <c r="J44" s="117"/>
      <c r="K44" s="119">
        <f>SUM(K33:K43)</f>
        <v>9635148</v>
      </c>
      <c r="L44" s="63"/>
      <c r="M44" s="117"/>
      <c r="N44" s="119">
        <f>SUM(N33:N43)</f>
        <v>9621080</v>
      </c>
      <c r="O44" s="63"/>
      <c r="P44" s="117"/>
      <c r="Q44" s="119">
        <f>SUM(Q33:Q43)</f>
        <v>9719243</v>
      </c>
      <c r="R44" s="63"/>
    </row>
    <row r="45" spans="1:18" s="79" customFormat="1" x14ac:dyDescent="0.25">
      <c r="A45" s="106">
        <v>4</v>
      </c>
      <c r="B45" s="76" t="s">
        <v>133</v>
      </c>
      <c r="C45" s="106"/>
      <c r="D45" s="106"/>
      <c r="E45" s="118"/>
      <c r="F45" s="118"/>
      <c r="G45" s="118"/>
      <c r="H45" s="117"/>
      <c r="I45" s="106"/>
      <c r="J45" s="118"/>
      <c r="K45" s="117"/>
      <c r="L45" s="106"/>
      <c r="M45" s="118"/>
      <c r="N45" s="117"/>
      <c r="O45" s="106"/>
      <c r="P45" s="118"/>
      <c r="Q45" s="117"/>
      <c r="R45" s="106"/>
    </row>
    <row r="46" spans="1:18" ht="15" x14ac:dyDescent="0.25">
      <c r="A46" s="80" t="s">
        <v>134</v>
      </c>
      <c r="B46" s="67" t="s">
        <v>76</v>
      </c>
      <c r="C46" s="66" t="s">
        <v>8</v>
      </c>
      <c r="D46" s="68">
        <v>93</v>
      </c>
      <c r="E46" s="117">
        <v>3459</v>
      </c>
      <c r="F46" s="117">
        <f t="shared" si="0"/>
        <v>321687</v>
      </c>
      <c r="G46" s="117">
        <v>3442</v>
      </c>
      <c r="H46" s="117">
        <f t="shared" si="9"/>
        <v>320106</v>
      </c>
      <c r="I46" s="63" t="str">
        <f t="shared" si="11"/>
        <v>OK</v>
      </c>
      <c r="J46" s="117">
        <v>3320</v>
      </c>
      <c r="K46" s="117">
        <f t="shared" ref="K46:K54" si="24">ROUND($D46*J46,0)</f>
        <v>308760</v>
      </c>
      <c r="L46" s="63" t="str">
        <f t="shared" ref="L46:L54" si="25">+IF(J46&lt;=$E46,"OK","NO OK")</f>
        <v>OK</v>
      </c>
      <c r="M46" s="117">
        <v>3424</v>
      </c>
      <c r="N46" s="117">
        <f t="shared" ref="N46:N54" si="26">ROUND($D46*M46,0)</f>
        <v>318432</v>
      </c>
      <c r="O46" s="63" t="str">
        <f t="shared" ref="O46:O54" si="27">+IF(M46&lt;=$E46,"OK","NO OK")</f>
        <v>OK</v>
      </c>
      <c r="P46" s="117">
        <v>3459</v>
      </c>
      <c r="Q46" s="117">
        <f t="shared" ref="Q46:Q54" si="28">ROUND($D46*P46,0)</f>
        <v>321687</v>
      </c>
      <c r="R46" s="63" t="str">
        <f t="shared" ref="R46:R54" si="29">+IF(P46&lt;=$E46,"OK","NO OK")</f>
        <v>OK</v>
      </c>
    </row>
    <row r="47" spans="1:18" ht="38.25" x14ac:dyDescent="0.25">
      <c r="A47" s="80" t="s">
        <v>135</v>
      </c>
      <c r="B47" s="67" t="s">
        <v>136</v>
      </c>
      <c r="C47" s="66" t="s">
        <v>8</v>
      </c>
      <c r="D47" s="68">
        <v>93</v>
      </c>
      <c r="E47" s="117">
        <v>8542</v>
      </c>
      <c r="F47" s="117">
        <f t="shared" si="0"/>
        <v>794406</v>
      </c>
      <c r="G47" s="117">
        <v>8499</v>
      </c>
      <c r="H47" s="117">
        <f t="shared" si="1"/>
        <v>790407</v>
      </c>
      <c r="I47" s="63" t="str">
        <f t="shared" si="11"/>
        <v>OK</v>
      </c>
      <c r="J47" s="117">
        <v>8542</v>
      </c>
      <c r="K47" s="117">
        <f t="shared" si="24"/>
        <v>794406</v>
      </c>
      <c r="L47" s="63" t="str">
        <f t="shared" si="25"/>
        <v>OK</v>
      </c>
      <c r="M47" s="117">
        <v>8456</v>
      </c>
      <c r="N47" s="117">
        <f t="shared" si="26"/>
        <v>786408</v>
      </c>
      <c r="O47" s="63" t="str">
        <f t="shared" si="27"/>
        <v>OK</v>
      </c>
      <c r="P47" s="117">
        <v>8542</v>
      </c>
      <c r="Q47" s="117">
        <f t="shared" si="28"/>
        <v>794406</v>
      </c>
      <c r="R47" s="63" t="str">
        <f t="shared" si="29"/>
        <v>OK</v>
      </c>
    </row>
    <row r="48" spans="1:18" ht="25.5" x14ac:dyDescent="0.25">
      <c r="A48" s="80" t="s">
        <v>137</v>
      </c>
      <c r="B48" s="67" t="s">
        <v>138</v>
      </c>
      <c r="C48" s="66" t="s">
        <v>73</v>
      </c>
      <c r="D48" s="68">
        <v>4</v>
      </c>
      <c r="E48" s="117">
        <v>55630</v>
      </c>
      <c r="F48" s="117">
        <f t="shared" si="0"/>
        <v>222520</v>
      </c>
      <c r="G48" s="117">
        <v>55352</v>
      </c>
      <c r="H48" s="117">
        <f t="shared" si="9"/>
        <v>221408</v>
      </c>
      <c r="I48" s="63" t="str">
        <f t="shared" si="11"/>
        <v>OK</v>
      </c>
      <c r="J48" s="117">
        <v>55630</v>
      </c>
      <c r="K48" s="117">
        <f t="shared" si="24"/>
        <v>222520</v>
      </c>
      <c r="L48" s="63" t="str">
        <f t="shared" si="25"/>
        <v>OK</v>
      </c>
      <c r="M48" s="117">
        <v>55068</v>
      </c>
      <c r="N48" s="117">
        <f t="shared" si="26"/>
        <v>220272</v>
      </c>
      <c r="O48" s="63" t="str">
        <f t="shared" si="27"/>
        <v>OK</v>
      </c>
      <c r="P48" s="117">
        <v>55630</v>
      </c>
      <c r="Q48" s="117">
        <f t="shared" si="28"/>
        <v>222520</v>
      </c>
      <c r="R48" s="63" t="str">
        <f t="shared" si="29"/>
        <v>OK</v>
      </c>
    </row>
    <row r="49" spans="1:18" ht="25.5" x14ac:dyDescent="0.25">
      <c r="A49" s="80" t="s">
        <v>139</v>
      </c>
      <c r="B49" s="67" t="s">
        <v>130</v>
      </c>
      <c r="C49" s="66" t="s">
        <v>105</v>
      </c>
      <c r="D49" s="68">
        <v>1</v>
      </c>
      <c r="E49" s="117">
        <v>172500</v>
      </c>
      <c r="F49" s="117">
        <f t="shared" si="0"/>
        <v>172500</v>
      </c>
      <c r="G49" s="117">
        <v>171638</v>
      </c>
      <c r="H49" s="117">
        <f t="shared" si="1"/>
        <v>171638</v>
      </c>
      <c r="I49" s="63" t="str">
        <f t="shared" si="11"/>
        <v>OK</v>
      </c>
      <c r="J49" s="117">
        <v>172500</v>
      </c>
      <c r="K49" s="117">
        <f t="shared" si="24"/>
        <v>172500</v>
      </c>
      <c r="L49" s="63" t="str">
        <f t="shared" si="25"/>
        <v>OK</v>
      </c>
      <c r="M49" s="117">
        <v>170758</v>
      </c>
      <c r="N49" s="117">
        <f t="shared" si="26"/>
        <v>170758</v>
      </c>
      <c r="O49" s="63" t="str">
        <f t="shared" si="27"/>
        <v>OK</v>
      </c>
      <c r="P49" s="117">
        <v>172500</v>
      </c>
      <c r="Q49" s="117">
        <f t="shared" si="28"/>
        <v>172500</v>
      </c>
      <c r="R49" s="63" t="str">
        <f t="shared" si="29"/>
        <v>OK</v>
      </c>
    </row>
    <row r="50" spans="1:18" ht="15" x14ac:dyDescent="0.25">
      <c r="A50" s="80" t="s">
        <v>140</v>
      </c>
      <c r="B50" s="67" t="s">
        <v>94</v>
      </c>
      <c r="C50" s="66" t="s">
        <v>61</v>
      </c>
      <c r="D50" s="68">
        <v>120</v>
      </c>
      <c r="E50" s="117">
        <v>3097</v>
      </c>
      <c r="F50" s="117">
        <f t="shared" si="0"/>
        <v>371640</v>
      </c>
      <c r="G50" s="117">
        <v>3082</v>
      </c>
      <c r="H50" s="117">
        <f t="shared" si="9"/>
        <v>369840</v>
      </c>
      <c r="I50" s="63" t="str">
        <f t="shared" si="11"/>
        <v>OK</v>
      </c>
      <c r="J50" s="117">
        <v>3097</v>
      </c>
      <c r="K50" s="117">
        <f t="shared" si="24"/>
        <v>371640</v>
      </c>
      <c r="L50" s="63" t="str">
        <f t="shared" si="25"/>
        <v>OK</v>
      </c>
      <c r="M50" s="117">
        <v>3066</v>
      </c>
      <c r="N50" s="117">
        <f t="shared" si="26"/>
        <v>367920</v>
      </c>
      <c r="O50" s="63" t="str">
        <f t="shared" si="27"/>
        <v>OK</v>
      </c>
      <c r="P50" s="117">
        <v>3097</v>
      </c>
      <c r="Q50" s="117">
        <f t="shared" si="28"/>
        <v>371640</v>
      </c>
      <c r="R50" s="63" t="str">
        <f t="shared" si="29"/>
        <v>OK</v>
      </c>
    </row>
    <row r="51" spans="1:18" ht="15" x14ac:dyDescent="0.25">
      <c r="A51" s="80" t="s">
        <v>141</v>
      </c>
      <c r="B51" s="67" t="s">
        <v>142</v>
      </c>
      <c r="C51" s="66" t="s">
        <v>61</v>
      </c>
      <c r="D51" s="68">
        <v>28</v>
      </c>
      <c r="E51" s="117">
        <v>4265</v>
      </c>
      <c r="F51" s="117">
        <f t="shared" si="0"/>
        <v>119420</v>
      </c>
      <c r="G51" s="117">
        <v>4244</v>
      </c>
      <c r="H51" s="117">
        <f t="shared" si="1"/>
        <v>118832</v>
      </c>
      <c r="I51" s="63" t="str">
        <f t="shared" si="11"/>
        <v>OK</v>
      </c>
      <c r="J51" s="117">
        <v>4265</v>
      </c>
      <c r="K51" s="117">
        <f t="shared" si="24"/>
        <v>119420</v>
      </c>
      <c r="L51" s="63" t="str">
        <f t="shared" si="25"/>
        <v>OK</v>
      </c>
      <c r="M51" s="117">
        <v>4222</v>
      </c>
      <c r="N51" s="117">
        <f t="shared" si="26"/>
        <v>118216</v>
      </c>
      <c r="O51" s="63" t="str">
        <f t="shared" si="27"/>
        <v>OK</v>
      </c>
      <c r="P51" s="117">
        <v>4265</v>
      </c>
      <c r="Q51" s="117">
        <f t="shared" si="28"/>
        <v>119420</v>
      </c>
      <c r="R51" s="63" t="str">
        <f t="shared" si="29"/>
        <v>OK</v>
      </c>
    </row>
    <row r="52" spans="1:18" ht="15" x14ac:dyDescent="0.25">
      <c r="A52" s="80" t="s">
        <v>143</v>
      </c>
      <c r="B52" s="67" t="s">
        <v>144</v>
      </c>
      <c r="C52" s="66" t="s">
        <v>2</v>
      </c>
      <c r="D52" s="68">
        <v>2</v>
      </c>
      <c r="E52" s="117">
        <v>69000</v>
      </c>
      <c r="F52" s="117">
        <f t="shared" si="0"/>
        <v>138000</v>
      </c>
      <c r="G52" s="117">
        <v>68655</v>
      </c>
      <c r="H52" s="117">
        <f t="shared" si="9"/>
        <v>137310</v>
      </c>
      <c r="I52" s="63" t="str">
        <f t="shared" si="11"/>
        <v>OK</v>
      </c>
      <c r="J52" s="117">
        <v>69000</v>
      </c>
      <c r="K52" s="117">
        <f t="shared" si="24"/>
        <v>138000</v>
      </c>
      <c r="L52" s="63" t="str">
        <f t="shared" si="25"/>
        <v>OK</v>
      </c>
      <c r="M52" s="117">
        <v>68303</v>
      </c>
      <c r="N52" s="117">
        <f t="shared" si="26"/>
        <v>136606</v>
      </c>
      <c r="O52" s="63" t="str">
        <f t="shared" si="27"/>
        <v>OK</v>
      </c>
      <c r="P52" s="117">
        <v>69000</v>
      </c>
      <c r="Q52" s="117">
        <f t="shared" si="28"/>
        <v>138000</v>
      </c>
      <c r="R52" s="63" t="str">
        <f t="shared" si="29"/>
        <v>OK</v>
      </c>
    </row>
    <row r="53" spans="1:18" ht="15" x14ac:dyDescent="0.25">
      <c r="A53" s="80" t="s">
        <v>145</v>
      </c>
      <c r="B53" s="67" t="s">
        <v>146</v>
      </c>
      <c r="C53" s="66" t="s">
        <v>2</v>
      </c>
      <c r="D53" s="68">
        <v>3</v>
      </c>
      <c r="E53" s="117">
        <v>34500</v>
      </c>
      <c r="F53" s="117">
        <f t="shared" si="0"/>
        <v>103500</v>
      </c>
      <c r="G53" s="117">
        <v>34328</v>
      </c>
      <c r="H53" s="117">
        <f t="shared" si="1"/>
        <v>102984</v>
      </c>
      <c r="I53" s="63" t="str">
        <f t="shared" si="11"/>
        <v>OK</v>
      </c>
      <c r="J53" s="117">
        <v>34500</v>
      </c>
      <c r="K53" s="117">
        <f t="shared" si="24"/>
        <v>103500</v>
      </c>
      <c r="L53" s="63" t="str">
        <f t="shared" si="25"/>
        <v>OK</v>
      </c>
      <c r="M53" s="117">
        <v>34152</v>
      </c>
      <c r="N53" s="117">
        <f t="shared" si="26"/>
        <v>102456</v>
      </c>
      <c r="O53" s="63" t="str">
        <f t="shared" si="27"/>
        <v>OK</v>
      </c>
      <c r="P53" s="117">
        <v>34500</v>
      </c>
      <c r="Q53" s="117">
        <f t="shared" si="28"/>
        <v>103500</v>
      </c>
      <c r="R53" s="63" t="str">
        <f t="shared" si="29"/>
        <v>OK</v>
      </c>
    </row>
    <row r="54" spans="1:18" ht="15" x14ac:dyDescent="0.25">
      <c r="A54" s="80" t="s">
        <v>147</v>
      </c>
      <c r="B54" s="67" t="s">
        <v>117</v>
      </c>
      <c r="C54" s="66" t="s">
        <v>105</v>
      </c>
      <c r="D54" s="68">
        <v>1</v>
      </c>
      <c r="E54" s="117">
        <v>57500</v>
      </c>
      <c r="F54" s="117">
        <f t="shared" si="0"/>
        <v>57500</v>
      </c>
      <c r="G54" s="117">
        <v>57213</v>
      </c>
      <c r="H54" s="117">
        <f t="shared" si="9"/>
        <v>57213</v>
      </c>
      <c r="I54" s="63" t="str">
        <f t="shared" si="11"/>
        <v>OK</v>
      </c>
      <c r="J54" s="117">
        <v>57500</v>
      </c>
      <c r="K54" s="117">
        <f t="shared" si="24"/>
        <v>57500</v>
      </c>
      <c r="L54" s="63" t="str">
        <f t="shared" si="25"/>
        <v>OK</v>
      </c>
      <c r="M54" s="117">
        <v>56919</v>
      </c>
      <c r="N54" s="117">
        <f t="shared" si="26"/>
        <v>56919</v>
      </c>
      <c r="O54" s="63" t="str">
        <f t="shared" si="27"/>
        <v>OK</v>
      </c>
      <c r="P54" s="117">
        <v>57500</v>
      </c>
      <c r="Q54" s="117">
        <f t="shared" si="28"/>
        <v>57500</v>
      </c>
      <c r="R54" s="63" t="str">
        <f t="shared" si="29"/>
        <v>OK</v>
      </c>
    </row>
    <row r="55" spans="1:18" ht="15" x14ac:dyDescent="0.25">
      <c r="A55" s="115"/>
      <c r="B55" s="116" t="s">
        <v>106</v>
      </c>
      <c r="C55" s="66"/>
      <c r="D55" s="68"/>
      <c r="E55" s="117"/>
      <c r="F55" s="119">
        <f>SUM(F46:F54)</f>
        <v>2301173</v>
      </c>
      <c r="G55" s="117"/>
      <c r="H55" s="119">
        <f>SUM(H46:H54)</f>
        <v>2289738</v>
      </c>
      <c r="I55" s="63"/>
      <c r="J55" s="117"/>
      <c r="K55" s="119">
        <f>SUM(K46:K54)</f>
        <v>2288246</v>
      </c>
      <c r="L55" s="63"/>
      <c r="M55" s="117"/>
      <c r="N55" s="119">
        <f>SUM(N46:N54)</f>
        <v>2277987</v>
      </c>
      <c r="O55" s="63"/>
      <c r="P55" s="117"/>
      <c r="Q55" s="119">
        <f>SUM(Q46:Q54)</f>
        <v>2301173</v>
      </c>
      <c r="R55" s="63"/>
    </row>
    <row r="56" spans="1:18" s="79" customFormat="1" x14ac:dyDescent="0.25">
      <c r="A56" s="106">
        <v>5</v>
      </c>
      <c r="B56" s="76" t="s">
        <v>148</v>
      </c>
      <c r="C56" s="106"/>
      <c r="D56" s="106"/>
      <c r="E56" s="118"/>
      <c r="F56" s="118"/>
      <c r="G56" s="118"/>
      <c r="H56" s="117"/>
      <c r="I56" s="106"/>
      <c r="J56" s="118"/>
      <c r="K56" s="117"/>
      <c r="L56" s="106"/>
      <c r="M56" s="118"/>
      <c r="N56" s="117"/>
      <c r="O56" s="106"/>
      <c r="P56" s="118"/>
      <c r="Q56" s="117"/>
      <c r="R56" s="106"/>
    </row>
    <row r="57" spans="1:18" ht="38.25" x14ac:dyDescent="0.25">
      <c r="A57" s="80" t="s">
        <v>149</v>
      </c>
      <c r="B57" s="67" t="s">
        <v>78</v>
      </c>
      <c r="C57" s="66" t="s">
        <v>8</v>
      </c>
      <c r="D57" s="68">
        <v>106</v>
      </c>
      <c r="E57" s="117">
        <v>6050</v>
      </c>
      <c r="F57" s="117">
        <f t="shared" si="0"/>
        <v>641300</v>
      </c>
      <c r="G57" s="117">
        <v>6020</v>
      </c>
      <c r="H57" s="117">
        <f t="shared" si="1"/>
        <v>638120</v>
      </c>
      <c r="I57" s="63" t="str">
        <f t="shared" si="11"/>
        <v>OK</v>
      </c>
      <c r="J57" s="117">
        <v>6050</v>
      </c>
      <c r="K57" s="117">
        <f t="shared" ref="K57:K64" si="30">ROUND($D57*J57,0)</f>
        <v>641300</v>
      </c>
      <c r="L57" s="63" t="str">
        <f t="shared" ref="L57:L64" si="31">+IF(J57&lt;=$E57,"OK","NO OK")</f>
        <v>OK</v>
      </c>
      <c r="M57" s="117">
        <v>5989</v>
      </c>
      <c r="N57" s="117">
        <f t="shared" ref="N57:N64" si="32">ROUND($D57*M57,0)</f>
        <v>634834</v>
      </c>
      <c r="O57" s="63" t="str">
        <f t="shared" ref="O57:O64" si="33">+IF(M57&lt;=$E57,"OK","NO OK")</f>
        <v>OK</v>
      </c>
      <c r="P57" s="117">
        <v>6050</v>
      </c>
      <c r="Q57" s="117">
        <f t="shared" ref="Q57:Q64" si="34">ROUND($D57*P57,0)</f>
        <v>641300</v>
      </c>
      <c r="R57" s="63" t="str">
        <f t="shared" ref="R57:R64" si="35">+IF(P57&lt;=$E57,"OK","NO OK")</f>
        <v>OK</v>
      </c>
    </row>
    <row r="58" spans="1:18" ht="25.5" x14ac:dyDescent="0.25">
      <c r="A58" s="80" t="s">
        <v>150</v>
      </c>
      <c r="B58" s="67" t="s">
        <v>151</v>
      </c>
      <c r="C58" s="66" t="s">
        <v>8</v>
      </c>
      <c r="D58" s="68">
        <v>359</v>
      </c>
      <c r="E58" s="117">
        <v>9991</v>
      </c>
      <c r="F58" s="117">
        <f t="shared" si="0"/>
        <v>3586769</v>
      </c>
      <c r="G58" s="117">
        <v>9941</v>
      </c>
      <c r="H58" s="117">
        <f t="shared" si="9"/>
        <v>3568819</v>
      </c>
      <c r="I58" s="63" t="str">
        <f t="shared" si="11"/>
        <v>OK</v>
      </c>
      <c r="J58" s="117">
        <v>9991</v>
      </c>
      <c r="K58" s="117">
        <f t="shared" si="30"/>
        <v>3586769</v>
      </c>
      <c r="L58" s="63" t="str">
        <f t="shared" si="31"/>
        <v>OK</v>
      </c>
      <c r="M58" s="117">
        <v>9890</v>
      </c>
      <c r="N58" s="117">
        <f t="shared" si="32"/>
        <v>3550510</v>
      </c>
      <c r="O58" s="63" t="str">
        <f t="shared" si="33"/>
        <v>OK</v>
      </c>
      <c r="P58" s="117">
        <v>9991</v>
      </c>
      <c r="Q58" s="117">
        <f t="shared" si="34"/>
        <v>3586769</v>
      </c>
      <c r="R58" s="63" t="str">
        <f t="shared" si="35"/>
        <v>OK</v>
      </c>
    </row>
    <row r="59" spans="1:18" ht="25.5" x14ac:dyDescent="0.25">
      <c r="A59" s="80" t="s">
        <v>152</v>
      </c>
      <c r="B59" s="67" t="s">
        <v>84</v>
      </c>
      <c r="C59" s="66" t="s">
        <v>73</v>
      </c>
      <c r="D59" s="68">
        <v>2</v>
      </c>
      <c r="E59" s="117">
        <v>55630</v>
      </c>
      <c r="F59" s="117">
        <f t="shared" si="0"/>
        <v>111260</v>
      </c>
      <c r="G59" s="117">
        <v>55352</v>
      </c>
      <c r="H59" s="117">
        <f t="shared" si="1"/>
        <v>110704</v>
      </c>
      <c r="I59" s="63" t="str">
        <f t="shared" si="11"/>
        <v>OK</v>
      </c>
      <c r="J59" s="117">
        <v>55630</v>
      </c>
      <c r="K59" s="117">
        <f t="shared" si="30"/>
        <v>111260</v>
      </c>
      <c r="L59" s="63" t="str">
        <f t="shared" si="31"/>
        <v>OK</v>
      </c>
      <c r="M59" s="117">
        <v>55068</v>
      </c>
      <c r="N59" s="117">
        <f t="shared" si="32"/>
        <v>110136</v>
      </c>
      <c r="O59" s="63" t="str">
        <f t="shared" si="33"/>
        <v>OK</v>
      </c>
      <c r="P59" s="117">
        <v>55630</v>
      </c>
      <c r="Q59" s="117">
        <f t="shared" si="34"/>
        <v>111260</v>
      </c>
      <c r="R59" s="63" t="str">
        <f t="shared" si="35"/>
        <v>OK</v>
      </c>
    </row>
    <row r="60" spans="1:18" ht="25.5" x14ac:dyDescent="0.25">
      <c r="A60" s="80" t="s">
        <v>153</v>
      </c>
      <c r="B60" s="67" t="s">
        <v>86</v>
      </c>
      <c r="C60" s="66" t="s">
        <v>73</v>
      </c>
      <c r="D60" s="68">
        <v>10</v>
      </c>
      <c r="E60" s="117">
        <v>35674</v>
      </c>
      <c r="F60" s="117">
        <f t="shared" si="0"/>
        <v>356740</v>
      </c>
      <c r="G60" s="117">
        <v>35496</v>
      </c>
      <c r="H60" s="117">
        <f t="shared" si="9"/>
        <v>354960</v>
      </c>
      <c r="I60" s="63" t="str">
        <f t="shared" si="11"/>
        <v>OK</v>
      </c>
      <c r="J60" s="117">
        <v>35674</v>
      </c>
      <c r="K60" s="117">
        <f t="shared" si="30"/>
        <v>356740</v>
      </c>
      <c r="L60" s="63" t="str">
        <f t="shared" si="31"/>
        <v>OK</v>
      </c>
      <c r="M60" s="117">
        <v>35314</v>
      </c>
      <c r="N60" s="117">
        <f t="shared" si="32"/>
        <v>353140</v>
      </c>
      <c r="O60" s="63" t="str">
        <f t="shared" si="33"/>
        <v>OK</v>
      </c>
      <c r="P60" s="117">
        <v>35674</v>
      </c>
      <c r="Q60" s="117">
        <f t="shared" si="34"/>
        <v>356740</v>
      </c>
      <c r="R60" s="63" t="str">
        <f t="shared" si="35"/>
        <v>OK</v>
      </c>
    </row>
    <row r="61" spans="1:18" ht="15" x14ac:dyDescent="0.25">
      <c r="A61" s="80" t="s">
        <v>154</v>
      </c>
      <c r="B61" s="67" t="s">
        <v>88</v>
      </c>
      <c r="C61" s="66" t="s">
        <v>61</v>
      </c>
      <c r="D61" s="68">
        <v>71</v>
      </c>
      <c r="E61" s="117">
        <v>4265</v>
      </c>
      <c r="F61" s="117">
        <f t="shared" si="0"/>
        <v>302815</v>
      </c>
      <c r="G61" s="117">
        <v>4244</v>
      </c>
      <c r="H61" s="117">
        <f t="shared" si="1"/>
        <v>301324</v>
      </c>
      <c r="I61" s="63" t="str">
        <f t="shared" si="11"/>
        <v>OK</v>
      </c>
      <c r="J61" s="117">
        <v>4265</v>
      </c>
      <c r="K61" s="117">
        <f t="shared" si="30"/>
        <v>302815</v>
      </c>
      <c r="L61" s="63" t="str">
        <f t="shared" si="31"/>
        <v>OK</v>
      </c>
      <c r="M61" s="117">
        <v>4222</v>
      </c>
      <c r="N61" s="117">
        <f t="shared" si="32"/>
        <v>299762</v>
      </c>
      <c r="O61" s="63" t="str">
        <f t="shared" si="33"/>
        <v>OK</v>
      </c>
      <c r="P61" s="117">
        <v>4265</v>
      </c>
      <c r="Q61" s="117">
        <f t="shared" si="34"/>
        <v>302815</v>
      </c>
      <c r="R61" s="63" t="str">
        <f t="shared" si="35"/>
        <v>OK</v>
      </c>
    </row>
    <row r="62" spans="1:18" ht="25.5" x14ac:dyDescent="0.25">
      <c r="A62" s="80" t="s">
        <v>155</v>
      </c>
      <c r="B62" s="67" t="s">
        <v>156</v>
      </c>
      <c r="C62" s="66" t="s">
        <v>73</v>
      </c>
      <c r="D62" s="68">
        <v>1</v>
      </c>
      <c r="E62" s="117">
        <v>144000</v>
      </c>
      <c r="F62" s="117">
        <f t="shared" si="0"/>
        <v>144000</v>
      </c>
      <c r="G62" s="117">
        <v>143280</v>
      </c>
      <c r="H62" s="117">
        <f t="shared" si="9"/>
        <v>143280</v>
      </c>
      <c r="I62" s="63" t="str">
        <f t="shared" si="11"/>
        <v>OK</v>
      </c>
      <c r="J62" s="117">
        <v>144000</v>
      </c>
      <c r="K62" s="117">
        <f t="shared" si="30"/>
        <v>144000</v>
      </c>
      <c r="L62" s="63" t="str">
        <f t="shared" si="31"/>
        <v>OK</v>
      </c>
      <c r="M62" s="117">
        <v>142546</v>
      </c>
      <c r="N62" s="117">
        <f t="shared" si="32"/>
        <v>142546</v>
      </c>
      <c r="O62" s="63" t="str">
        <f t="shared" si="33"/>
        <v>OK</v>
      </c>
      <c r="P62" s="117">
        <v>144000</v>
      </c>
      <c r="Q62" s="117">
        <f t="shared" si="34"/>
        <v>144000</v>
      </c>
      <c r="R62" s="63" t="str">
        <f t="shared" si="35"/>
        <v>OK</v>
      </c>
    </row>
    <row r="63" spans="1:18" ht="15" x14ac:dyDescent="0.25">
      <c r="A63" s="80" t="s">
        <v>157</v>
      </c>
      <c r="B63" s="67" t="s">
        <v>102</v>
      </c>
      <c r="C63" s="66" t="s">
        <v>61</v>
      </c>
      <c r="D63" s="68">
        <v>25</v>
      </c>
      <c r="E63" s="117">
        <v>5521</v>
      </c>
      <c r="F63" s="117">
        <f t="shared" si="0"/>
        <v>138025</v>
      </c>
      <c r="G63" s="117">
        <v>5493</v>
      </c>
      <c r="H63" s="117">
        <f t="shared" si="1"/>
        <v>137325</v>
      </c>
      <c r="I63" s="63" t="str">
        <f t="shared" si="11"/>
        <v>OK</v>
      </c>
      <c r="J63" s="117">
        <v>5521</v>
      </c>
      <c r="K63" s="117">
        <f t="shared" si="30"/>
        <v>138025</v>
      </c>
      <c r="L63" s="63" t="str">
        <f t="shared" si="31"/>
        <v>OK</v>
      </c>
      <c r="M63" s="117">
        <v>5465</v>
      </c>
      <c r="N63" s="117">
        <f t="shared" si="32"/>
        <v>136625</v>
      </c>
      <c r="O63" s="63" t="str">
        <f t="shared" si="33"/>
        <v>OK</v>
      </c>
      <c r="P63" s="117">
        <v>5521</v>
      </c>
      <c r="Q63" s="117">
        <f t="shared" si="34"/>
        <v>138025</v>
      </c>
      <c r="R63" s="63" t="str">
        <f t="shared" si="35"/>
        <v>OK</v>
      </c>
    </row>
    <row r="64" spans="1:18" ht="15" x14ac:dyDescent="0.25">
      <c r="A64" s="80" t="s">
        <v>158</v>
      </c>
      <c r="B64" s="67" t="s">
        <v>104</v>
      </c>
      <c r="C64" s="66" t="s">
        <v>105</v>
      </c>
      <c r="D64" s="68">
        <v>1</v>
      </c>
      <c r="E64" s="117">
        <v>120000</v>
      </c>
      <c r="F64" s="117">
        <f t="shared" si="0"/>
        <v>120000</v>
      </c>
      <c r="G64" s="117">
        <v>119400</v>
      </c>
      <c r="H64" s="117">
        <f t="shared" si="9"/>
        <v>119400</v>
      </c>
      <c r="I64" s="63" t="str">
        <f t="shared" si="11"/>
        <v>OK</v>
      </c>
      <c r="J64" s="117">
        <v>120000</v>
      </c>
      <c r="K64" s="117">
        <f t="shared" si="30"/>
        <v>120000</v>
      </c>
      <c r="L64" s="63" t="str">
        <f t="shared" si="31"/>
        <v>OK</v>
      </c>
      <c r="M64" s="117">
        <v>118788</v>
      </c>
      <c r="N64" s="117">
        <f t="shared" si="32"/>
        <v>118788</v>
      </c>
      <c r="O64" s="63" t="str">
        <f t="shared" si="33"/>
        <v>OK</v>
      </c>
      <c r="P64" s="117">
        <v>120000</v>
      </c>
      <c r="Q64" s="117">
        <f t="shared" si="34"/>
        <v>120000</v>
      </c>
      <c r="R64" s="63" t="str">
        <f t="shared" si="35"/>
        <v>OK</v>
      </c>
    </row>
    <row r="65" spans="1:18" ht="15" x14ac:dyDescent="0.25">
      <c r="A65" s="115"/>
      <c r="B65" s="116" t="s">
        <v>106</v>
      </c>
      <c r="C65" s="66"/>
      <c r="D65" s="68"/>
      <c r="E65" s="117"/>
      <c r="F65" s="119">
        <f>SUM(F57:F64)</f>
        <v>5400909</v>
      </c>
      <c r="G65" s="117"/>
      <c r="H65" s="119">
        <f>SUM(H57:H64)</f>
        <v>5373932</v>
      </c>
      <c r="I65" s="63"/>
      <c r="J65" s="117"/>
      <c r="K65" s="119">
        <f>SUM(K57:K64)</f>
        <v>5400909</v>
      </c>
      <c r="L65" s="63"/>
      <c r="M65" s="117"/>
      <c r="N65" s="119">
        <f>SUM(N57:N64)</f>
        <v>5346341</v>
      </c>
      <c r="O65" s="63"/>
      <c r="P65" s="117"/>
      <c r="Q65" s="119">
        <f>SUM(Q57:Q64)</f>
        <v>5400909</v>
      </c>
      <c r="R65" s="63"/>
    </row>
    <row r="66" spans="1:18" s="79" customFormat="1" x14ac:dyDescent="0.25">
      <c r="A66" s="106">
        <v>6</v>
      </c>
      <c r="B66" s="76" t="s">
        <v>159</v>
      </c>
      <c r="C66" s="106"/>
      <c r="D66" s="106"/>
      <c r="E66" s="118"/>
      <c r="F66" s="118"/>
      <c r="G66" s="118"/>
      <c r="H66" s="117"/>
      <c r="I66" s="106"/>
      <c r="J66" s="118"/>
      <c r="K66" s="117"/>
      <c r="L66" s="106"/>
      <c r="M66" s="118"/>
      <c r="N66" s="117"/>
      <c r="O66" s="106"/>
      <c r="P66" s="118"/>
      <c r="Q66" s="117"/>
      <c r="R66" s="106"/>
    </row>
    <row r="67" spans="1:18" ht="15" x14ac:dyDescent="0.25">
      <c r="A67" s="80" t="s">
        <v>160</v>
      </c>
      <c r="B67" s="67" t="s">
        <v>76</v>
      </c>
      <c r="C67" s="66" t="s">
        <v>8</v>
      </c>
      <c r="D67" s="68">
        <v>1275</v>
      </c>
      <c r="E67" s="117">
        <v>3459</v>
      </c>
      <c r="F67" s="117">
        <f t="shared" si="0"/>
        <v>4410225</v>
      </c>
      <c r="G67" s="117">
        <v>3442</v>
      </c>
      <c r="H67" s="117">
        <f t="shared" si="1"/>
        <v>4388550</v>
      </c>
      <c r="I67" s="63" t="str">
        <f t="shared" si="11"/>
        <v>OK</v>
      </c>
      <c r="J67" s="117">
        <v>3320</v>
      </c>
      <c r="K67" s="117">
        <f t="shared" ref="K67:K77" si="36">ROUND($D67*J67,0)</f>
        <v>4233000</v>
      </c>
      <c r="L67" s="63" t="str">
        <f t="shared" ref="L67:L77" si="37">+IF(J67&lt;=$E67,"OK","NO OK")</f>
        <v>OK</v>
      </c>
      <c r="M67" s="117">
        <v>3424</v>
      </c>
      <c r="N67" s="117">
        <f t="shared" ref="N67:N77" si="38">ROUND($D67*M67,0)</f>
        <v>4365600</v>
      </c>
      <c r="O67" s="63" t="str">
        <f t="shared" ref="O67:O77" si="39">+IF(M67&lt;=$E67,"OK","NO OK")</f>
        <v>OK</v>
      </c>
      <c r="P67" s="117">
        <v>3459</v>
      </c>
      <c r="Q67" s="117">
        <f t="shared" ref="Q67:Q77" si="40">ROUND($D67*P67,0)</f>
        <v>4410225</v>
      </c>
      <c r="R67" s="63" t="str">
        <f t="shared" ref="R67:R77" si="41">+IF(P67&lt;=$E67,"OK","NO OK")</f>
        <v>OK</v>
      </c>
    </row>
    <row r="68" spans="1:18" ht="38.25" x14ac:dyDescent="0.25">
      <c r="A68" s="80" t="s">
        <v>161</v>
      </c>
      <c r="B68" s="67" t="s">
        <v>162</v>
      </c>
      <c r="C68" s="66" t="s">
        <v>8</v>
      </c>
      <c r="D68" s="68">
        <v>1275</v>
      </c>
      <c r="E68" s="117">
        <v>6050</v>
      </c>
      <c r="F68" s="117">
        <f t="shared" si="0"/>
        <v>7713750</v>
      </c>
      <c r="G68" s="117">
        <v>6020</v>
      </c>
      <c r="H68" s="117">
        <f t="shared" si="9"/>
        <v>7675500</v>
      </c>
      <c r="I68" s="63" t="str">
        <f t="shared" si="11"/>
        <v>OK</v>
      </c>
      <c r="J68" s="117">
        <v>6050</v>
      </c>
      <c r="K68" s="117">
        <f t="shared" si="36"/>
        <v>7713750</v>
      </c>
      <c r="L68" s="63" t="str">
        <f t="shared" si="37"/>
        <v>OK</v>
      </c>
      <c r="M68" s="117">
        <v>5989</v>
      </c>
      <c r="N68" s="117">
        <f t="shared" si="38"/>
        <v>7635975</v>
      </c>
      <c r="O68" s="63" t="str">
        <f t="shared" si="39"/>
        <v>OK</v>
      </c>
      <c r="P68" s="117">
        <v>6050</v>
      </c>
      <c r="Q68" s="117">
        <f t="shared" si="40"/>
        <v>7713750</v>
      </c>
      <c r="R68" s="63" t="str">
        <f t="shared" si="41"/>
        <v>OK</v>
      </c>
    </row>
    <row r="69" spans="1:18" ht="25.5" x14ac:dyDescent="0.25">
      <c r="A69" s="80" t="s">
        <v>163</v>
      </c>
      <c r="B69" s="67" t="s">
        <v>82</v>
      </c>
      <c r="C69" s="66" t="s">
        <v>8</v>
      </c>
      <c r="D69" s="68">
        <v>203</v>
      </c>
      <c r="E69" s="117">
        <v>5894</v>
      </c>
      <c r="F69" s="117">
        <f t="shared" si="0"/>
        <v>1196482</v>
      </c>
      <c r="G69" s="117">
        <v>5865</v>
      </c>
      <c r="H69" s="117">
        <f t="shared" si="1"/>
        <v>1190595</v>
      </c>
      <c r="I69" s="63" t="str">
        <f t="shared" si="11"/>
        <v>OK</v>
      </c>
      <c r="J69" s="117">
        <v>5894</v>
      </c>
      <c r="K69" s="117">
        <f t="shared" si="36"/>
        <v>1196482</v>
      </c>
      <c r="L69" s="63" t="str">
        <f t="shared" si="37"/>
        <v>OK</v>
      </c>
      <c r="M69" s="117">
        <v>5834</v>
      </c>
      <c r="N69" s="117">
        <f t="shared" si="38"/>
        <v>1184302</v>
      </c>
      <c r="O69" s="63" t="str">
        <f t="shared" si="39"/>
        <v>OK</v>
      </c>
      <c r="P69" s="117">
        <v>5894</v>
      </c>
      <c r="Q69" s="117">
        <f t="shared" si="40"/>
        <v>1196482</v>
      </c>
      <c r="R69" s="63" t="str">
        <f t="shared" si="41"/>
        <v>OK</v>
      </c>
    </row>
    <row r="70" spans="1:18" ht="25.5" x14ac:dyDescent="0.25">
      <c r="A70" s="80" t="s">
        <v>164</v>
      </c>
      <c r="B70" s="67" t="s">
        <v>165</v>
      </c>
      <c r="C70" s="66" t="s">
        <v>8</v>
      </c>
      <c r="D70" s="68">
        <v>10</v>
      </c>
      <c r="E70" s="117">
        <v>23647</v>
      </c>
      <c r="F70" s="117">
        <f t="shared" si="0"/>
        <v>236470</v>
      </c>
      <c r="G70" s="117">
        <v>23529</v>
      </c>
      <c r="H70" s="117">
        <f t="shared" si="9"/>
        <v>235290</v>
      </c>
      <c r="I70" s="63" t="str">
        <f t="shared" si="11"/>
        <v>OK</v>
      </c>
      <c r="J70" s="117">
        <v>23647</v>
      </c>
      <c r="K70" s="117">
        <f t="shared" si="36"/>
        <v>236470</v>
      </c>
      <c r="L70" s="63" t="str">
        <f t="shared" si="37"/>
        <v>OK</v>
      </c>
      <c r="M70" s="117">
        <v>23408</v>
      </c>
      <c r="N70" s="117">
        <f t="shared" si="38"/>
        <v>234080</v>
      </c>
      <c r="O70" s="63" t="str">
        <f t="shared" si="39"/>
        <v>OK</v>
      </c>
      <c r="P70" s="117">
        <v>23647</v>
      </c>
      <c r="Q70" s="117">
        <f t="shared" si="40"/>
        <v>236470</v>
      </c>
      <c r="R70" s="63" t="str">
        <f t="shared" si="41"/>
        <v>OK</v>
      </c>
    </row>
    <row r="71" spans="1:18" ht="25.5" x14ac:dyDescent="0.25">
      <c r="A71" s="80" t="s">
        <v>166</v>
      </c>
      <c r="B71" s="67" t="s">
        <v>138</v>
      </c>
      <c r="C71" s="66" t="s">
        <v>73</v>
      </c>
      <c r="D71" s="68">
        <v>6</v>
      </c>
      <c r="E71" s="117">
        <v>55630</v>
      </c>
      <c r="F71" s="117">
        <f t="shared" si="0"/>
        <v>333780</v>
      </c>
      <c r="G71" s="117">
        <v>55352</v>
      </c>
      <c r="H71" s="117">
        <f t="shared" si="1"/>
        <v>332112</v>
      </c>
      <c r="I71" s="63" t="str">
        <f t="shared" si="11"/>
        <v>OK</v>
      </c>
      <c r="J71" s="117">
        <v>55630</v>
      </c>
      <c r="K71" s="117">
        <f t="shared" si="36"/>
        <v>333780</v>
      </c>
      <c r="L71" s="63" t="str">
        <f t="shared" si="37"/>
        <v>OK</v>
      </c>
      <c r="M71" s="117">
        <v>55068</v>
      </c>
      <c r="N71" s="117">
        <f t="shared" si="38"/>
        <v>330408</v>
      </c>
      <c r="O71" s="63" t="str">
        <f t="shared" si="39"/>
        <v>OK</v>
      </c>
      <c r="P71" s="117">
        <v>55630</v>
      </c>
      <c r="Q71" s="117">
        <f t="shared" si="40"/>
        <v>333780</v>
      </c>
      <c r="R71" s="63" t="str">
        <f t="shared" si="41"/>
        <v>OK</v>
      </c>
    </row>
    <row r="72" spans="1:18" ht="25.5" x14ac:dyDescent="0.25">
      <c r="A72" s="80" t="s">
        <v>167</v>
      </c>
      <c r="B72" s="67" t="s">
        <v>168</v>
      </c>
      <c r="C72" s="66" t="s">
        <v>73</v>
      </c>
      <c r="D72" s="68">
        <v>58</v>
      </c>
      <c r="E72" s="117">
        <v>33674</v>
      </c>
      <c r="F72" s="117">
        <f t="shared" si="0"/>
        <v>1953092</v>
      </c>
      <c r="G72" s="117">
        <v>33506</v>
      </c>
      <c r="H72" s="117">
        <f t="shared" si="9"/>
        <v>1943348</v>
      </c>
      <c r="I72" s="63" t="str">
        <f t="shared" si="11"/>
        <v>OK</v>
      </c>
      <c r="J72" s="117">
        <v>33674</v>
      </c>
      <c r="K72" s="117">
        <f t="shared" si="36"/>
        <v>1953092</v>
      </c>
      <c r="L72" s="63" t="str">
        <f t="shared" si="37"/>
        <v>OK</v>
      </c>
      <c r="M72" s="117">
        <v>33334</v>
      </c>
      <c r="N72" s="117">
        <f t="shared" si="38"/>
        <v>1933372</v>
      </c>
      <c r="O72" s="63" t="str">
        <f t="shared" si="39"/>
        <v>OK</v>
      </c>
      <c r="P72" s="117">
        <v>33674</v>
      </c>
      <c r="Q72" s="117">
        <f t="shared" si="40"/>
        <v>1953092</v>
      </c>
      <c r="R72" s="63" t="str">
        <f t="shared" si="41"/>
        <v>OK</v>
      </c>
    </row>
    <row r="73" spans="1:18" ht="25.5" x14ac:dyDescent="0.25">
      <c r="A73" s="80" t="s">
        <v>169</v>
      </c>
      <c r="B73" s="67" t="s">
        <v>92</v>
      </c>
      <c r="C73" s="66" t="s">
        <v>73</v>
      </c>
      <c r="D73" s="68">
        <v>1</v>
      </c>
      <c r="E73" s="117">
        <v>135528</v>
      </c>
      <c r="F73" s="117">
        <f t="shared" si="0"/>
        <v>135528</v>
      </c>
      <c r="G73" s="117">
        <v>134850</v>
      </c>
      <c r="H73" s="117">
        <f t="shared" si="9"/>
        <v>134850</v>
      </c>
      <c r="I73" s="63" t="str">
        <f t="shared" si="11"/>
        <v>OK</v>
      </c>
      <c r="J73" s="117">
        <v>135528</v>
      </c>
      <c r="K73" s="117">
        <f t="shared" si="36"/>
        <v>135528</v>
      </c>
      <c r="L73" s="63" t="str">
        <f t="shared" si="37"/>
        <v>OK</v>
      </c>
      <c r="M73" s="117">
        <v>134159</v>
      </c>
      <c r="N73" s="117">
        <f t="shared" si="38"/>
        <v>134159</v>
      </c>
      <c r="O73" s="63" t="str">
        <f t="shared" si="39"/>
        <v>OK</v>
      </c>
      <c r="P73" s="117">
        <v>135528</v>
      </c>
      <c r="Q73" s="117">
        <f t="shared" si="40"/>
        <v>135528</v>
      </c>
      <c r="R73" s="63" t="str">
        <f t="shared" si="41"/>
        <v>OK</v>
      </c>
    </row>
    <row r="74" spans="1:18" ht="25.5" x14ac:dyDescent="0.25">
      <c r="A74" s="80" t="s">
        <v>170</v>
      </c>
      <c r="B74" s="67" t="s">
        <v>130</v>
      </c>
      <c r="C74" s="66" t="s">
        <v>105</v>
      </c>
      <c r="D74" s="68">
        <v>1</v>
      </c>
      <c r="E74" s="117">
        <v>420000</v>
      </c>
      <c r="F74" s="117">
        <f t="shared" ref="F74:F88" si="42">ROUND(D74*E74,0)</f>
        <v>420000</v>
      </c>
      <c r="G74" s="117">
        <v>417900</v>
      </c>
      <c r="H74" s="117">
        <f t="shared" ref="H74:H105" si="43">ROUND($D74*G74,0)</f>
        <v>417900</v>
      </c>
      <c r="I74" s="63" t="str">
        <f t="shared" si="11"/>
        <v>OK</v>
      </c>
      <c r="J74" s="117">
        <v>420000</v>
      </c>
      <c r="K74" s="117">
        <f t="shared" si="36"/>
        <v>420000</v>
      </c>
      <c r="L74" s="63" t="str">
        <f t="shared" si="37"/>
        <v>OK</v>
      </c>
      <c r="M74" s="117">
        <v>415758</v>
      </c>
      <c r="N74" s="117">
        <f t="shared" si="38"/>
        <v>415758</v>
      </c>
      <c r="O74" s="63" t="str">
        <f t="shared" si="39"/>
        <v>OK</v>
      </c>
      <c r="P74" s="117">
        <v>420000</v>
      </c>
      <c r="Q74" s="117">
        <f t="shared" si="40"/>
        <v>420000</v>
      </c>
      <c r="R74" s="63" t="str">
        <f t="shared" si="41"/>
        <v>OK</v>
      </c>
    </row>
    <row r="75" spans="1:18" ht="15" x14ac:dyDescent="0.25">
      <c r="A75" s="80" t="s">
        <v>171</v>
      </c>
      <c r="B75" s="67" t="s">
        <v>94</v>
      </c>
      <c r="C75" s="66" t="s">
        <v>61</v>
      </c>
      <c r="D75" s="68">
        <v>140</v>
      </c>
      <c r="E75" s="117">
        <v>3097</v>
      </c>
      <c r="F75" s="117">
        <f t="shared" si="42"/>
        <v>433580</v>
      </c>
      <c r="G75" s="117">
        <v>3082</v>
      </c>
      <c r="H75" s="117">
        <f t="shared" si="43"/>
        <v>431480</v>
      </c>
      <c r="I75" s="63" t="str">
        <f t="shared" si="11"/>
        <v>OK</v>
      </c>
      <c r="J75" s="117">
        <v>3097</v>
      </c>
      <c r="K75" s="117">
        <f t="shared" si="36"/>
        <v>433580</v>
      </c>
      <c r="L75" s="63" t="str">
        <f t="shared" si="37"/>
        <v>OK</v>
      </c>
      <c r="M75" s="117">
        <v>3066</v>
      </c>
      <c r="N75" s="117">
        <f t="shared" si="38"/>
        <v>429240</v>
      </c>
      <c r="O75" s="63" t="str">
        <f t="shared" si="39"/>
        <v>OK</v>
      </c>
      <c r="P75" s="117">
        <v>3097</v>
      </c>
      <c r="Q75" s="117">
        <f t="shared" si="40"/>
        <v>433580</v>
      </c>
      <c r="R75" s="63" t="str">
        <f t="shared" si="41"/>
        <v>OK</v>
      </c>
    </row>
    <row r="76" spans="1:18" ht="15" x14ac:dyDescent="0.25">
      <c r="A76" s="80" t="s">
        <v>172</v>
      </c>
      <c r="B76" s="67" t="s">
        <v>173</v>
      </c>
      <c r="C76" s="66" t="s">
        <v>61</v>
      </c>
      <c r="D76" s="68">
        <v>220</v>
      </c>
      <c r="E76" s="117">
        <v>4265</v>
      </c>
      <c r="F76" s="117">
        <f t="shared" si="42"/>
        <v>938300</v>
      </c>
      <c r="G76" s="117">
        <v>4244</v>
      </c>
      <c r="H76" s="117">
        <f t="shared" si="43"/>
        <v>933680</v>
      </c>
      <c r="I76" s="63" t="str">
        <f t="shared" ref="I76:I87" si="44">+IF(G76&lt;=$E76,"OK","NO OK")</f>
        <v>OK</v>
      </c>
      <c r="J76" s="117">
        <v>4265</v>
      </c>
      <c r="K76" s="117">
        <f t="shared" si="36"/>
        <v>938300</v>
      </c>
      <c r="L76" s="63" t="str">
        <f t="shared" si="37"/>
        <v>OK</v>
      </c>
      <c r="M76" s="117">
        <v>4222</v>
      </c>
      <c r="N76" s="117">
        <f t="shared" si="38"/>
        <v>928840</v>
      </c>
      <c r="O76" s="63" t="str">
        <f t="shared" si="39"/>
        <v>OK</v>
      </c>
      <c r="P76" s="117">
        <v>4265</v>
      </c>
      <c r="Q76" s="117">
        <f t="shared" si="40"/>
        <v>938300</v>
      </c>
      <c r="R76" s="63" t="str">
        <f t="shared" si="41"/>
        <v>OK</v>
      </c>
    </row>
    <row r="77" spans="1:18" ht="15" x14ac:dyDescent="0.25">
      <c r="A77" s="80" t="s">
        <v>174</v>
      </c>
      <c r="B77" s="67" t="s">
        <v>117</v>
      </c>
      <c r="C77" s="66" t="s">
        <v>105</v>
      </c>
      <c r="D77" s="68">
        <v>1</v>
      </c>
      <c r="E77" s="117">
        <v>120000</v>
      </c>
      <c r="F77" s="117">
        <f t="shared" si="42"/>
        <v>120000</v>
      </c>
      <c r="G77" s="117">
        <v>119400</v>
      </c>
      <c r="H77" s="117">
        <f t="shared" si="43"/>
        <v>119400</v>
      </c>
      <c r="I77" s="63" t="str">
        <f t="shared" si="44"/>
        <v>OK</v>
      </c>
      <c r="J77" s="117">
        <v>120000</v>
      </c>
      <c r="K77" s="117">
        <f t="shared" si="36"/>
        <v>120000</v>
      </c>
      <c r="L77" s="63" t="str">
        <f t="shared" si="37"/>
        <v>OK</v>
      </c>
      <c r="M77" s="117">
        <v>118788</v>
      </c>
      <c r="N77" s="117">
        <f t="shared" si="38"/>
        <v>118788</v>
      </c>
      <c r="O77" s="63" t="str">
        <f t="shared" si="39"/>
        <v>OK</v>
      </c>
      <c r="P77" s="117">
        <v>120000</v>
      </c>
      <c r="Q77" s="117">
        <f t="shared" si="40"/>
        <v>120000</v>
      </c>
      <c r="R77" s="63" t="str">
        <f t="shared" si="41"/>
        <v>OK</v>
      </c>
    </row>
    <row r="78" spans="1:18" ht="15" x14ac:dyDescent="0.25">
      <c r="A78" s="115"/>
      <c r="B78" s="116" t="s">
        <v>106</v>
      </c>
      <c r="C78" s="66"/>
      <c r="D78" s="68"/>
      <c r="E78" s="117"/>
      <c r="F78" s="119">
        <f>SUM(F67:F77)</f>
        <v>17891207</v>
      </c>
      <c r="G78" s="117"/>
      <c r="H78" s="119">
        <f>SUM(H67:H77)</f>
        <v>17802705</v>
      </c>
      <c r="I78" s="63"/>
      <c r="J78" s="117"/>
      <c r="K78" s="119">
        <f>SUM(K67:K77)</f>
        <v>17713982</v>
      </c>
      <c r="L78" s="63"/>
      <c r="M78" s="117"/>
      <c r="N78" s="119">
        <f>SUM(N67:N77)</f>
        <v>17710522</v>
      </c>
      <c r="O78" s="63"/>
      <c r="P78" s="117"/>
      <c r="Q78" s="119">
        <f>SUM(Q67:Q77)</f>
        <v>17891207</v>
      </c>
      <c r="R78" s="63"/>
    </row>
    <row r="79" spans="1:18" s="79" customFormat="1" x14ac:dyDescent="0.25">
      <c r="A79" s="106">
        <v>7</v>
      </c>
      <c r="B79" s="76" t="s">
        <v>175</v>
      </c>
      <c r="C79" s="106"/>
      <c r="D79" s="106"/>
      <c r="E79" s="118"/>
      <c r="F79" s="118"/>
      <c r="G79" s="118"/>
      <c r="H79" s="117"/>
      <c r="I79" s="106"/>
      <c r="J79" s="118"/>
      <c r="K79" s="117"/>
      <c r="L79" s="106"/>
      <c r="M79" s="118"/>
      <c r="N79" s="117"/>
      <c r="O79" s="106"/>
      <c r="P79" s="118"/>
      <c r="Q79" s="117"/>
      <c r="R79" s="106"/>
    </row>
    <row r="80" spans="1:18" ht="15" x14ac:dyDescent="0.25">
      <c r="A80" s="80" t="s">
        <v>176</v>
      </c>
      <c r="B80" s="67" t="s">
        <v>76</v>
      </c>
      <c r="C80" s="66" t="s">
        <v>8</v>
      </c>
      <c r="D80" s="68">
        <v>615</v>
      </c>
      <c r="E80" s="117">
        <v>3459</v>
      </c>
      <c r="F80" s="117">
        <f t="shared" si="42"/>
        <v>2127285</v>
      </c>
      <c r="G80" s="117">
        <v>3442</v>
      </c>
      <c r="H80" s="117">
        <f t="shared" si="43"/>
        <v>2116830</v>
      </c>
      <c r="I80" s="63" t="str">
        <f t="shared" si="44"/>
        <v>OK</v>
      </c>
      <c r="J80" s="117">
        <v>3320</v>
      </c>
      <c r="K80" s="117">
        <f t="shared" ref="K80:K88" si="45">ROUND($D80*J80,0)</f>
        <v>2041800</v>
      </c>
      <c r="L80" s="63" t="str">
        <f t="shared" ref="L80:L88" si="46">+IF(J80&lt;=$E80,"OK","NO OK")</f>
        <v>OK</v>
      </c>
      <c r="M80" s="117">
        <v>3424</v>
      </c>
      <c r="N80" s="117">
        <f t="shared" ref="N80:N88" si="47">ROUND($D80*M80,0)</f>
        <v>2105760</v>
      </c>
      <c r="O80" s="63" t="str">
        <f t="shared" ref="O80:O88" si="48">+IF(M80&lt;=$E80,"OK","NO OK")</f>
        <v>OK</v>
      </c>
      <c r="P80" s="117">
        <v>3459</v>
      </c>
      <c r="Q80" s="117">
        <f t="shared" ref="Q80:Q88" si="49">ROUND($D80*P80,0)</f>
        <v>2127285</v>
      </c>
      <c r="R80" s="63" t="str">
        <f t="shared" ref="R80:R88" si="50">+IF(P80&lt;=$E80,"OK","NO OK")</f>
        <v>OK</v>
      </c>
    </row>
    <row r="81" spans="1:18" ht="38.25" x14ac:dyDescent="0.25">
      <c r="A81" s="80" t="s">
        <v>177</v>
      </c>
      <c r="B81" s="67" t="s">
        <v>162</v>
      </c>
      <c r="C81" s="66" t="s">
        <v>8</v>
      </c>
      <c r="D81" s="68">
        <v>615</v>
      </c>
      <c r="E81" s="117">
        <v>6050</v>
      </c>
      <c r="F81" s="117">
        <f t="shared" si="42"/>
        <v>3720750</v>
      </c>
      <c r="G81" s="117">
        <v>6020</v>
      </c>
      <c r="H81" s="117">
        <f t="shared" si="43"/>
        <v>3702300</v>
      </c>
      <c r="I81" s="63" t="str">
        <f t="shared" si="44"/>
        <v>OK</v>
      </c>
      <c r="J81" s="117">
        <v>6050</v>
      </c>
      <c r="K81" s="117">
        <f t="shared" si="45"/>
        <v>3720750</v>
      </c>
      <c r="L81" s="63" t="str">
        <f t="shared" si="46"/>
        <v>OK</v>
      </c>
      <c r="M81" s="117">
        <v>5989</v>
      </c>
      <c r="N81" s="117">
        <f t="shared" si="47"/>
        <v>3683235</v>
      </c>
      <c r="O81" s="63" t="str">
        <f t="shared" si="48"/>
        <v>OK</v>
      </c>
      <c r="P81" s="117">
        <v>6050</v>
      </c>
      <c r="Q81" s="117">
        <f t="shared" si="49"/>
        <v>3720750</v>
      </c>
      <c r="R81" s="63" t="str">
        <f t="shared" si="50"/>
        <v>OK</v>
      </c>
    </row>
    <row r="82" spans="1:18" ht="25.5" x14ac:dyDescent="0.25">
      <c r="A82" s="80" t="s">
        <v>178</v>
      </c>
      <c r="B82" s="67" t="s">
        <v>179</v>
      </c>
      <c r="C82" s="66" t="s">
        <v>8</v>
      </c>
      <c r="D82" s="68">
        <v>145</v>
      </c>
      <c r="E82" s="117">
        <v>10067</v>
      </c>
      <c r="F82" s="117">
        <f t="shared" si="42"/>
        <v>1459715</v>
      </c>
      <c r="G82" s="117">
        <v>10017</v>
      </c>
      <c r="H82" s="117">
        <f t="shared" si="43"/>
        <v>1452465</v>
      </c>
      <c r="I82" s="63" t="str">
        <f t="shared" si="44"/>
        <v>OK</v>
      </c>
      <c r="J82" s="117">
        <v>10067</v>
      </c>
      <c r="K82" s="117">
        <f t="shared" si="45"/>
        <v>1459715</v>
      </c>
      <c r="L82" s="63" t="str">
        <f t="shared" si="46"/>
        <v>OK</v>
      </c>
      <c r="M82" s="117">
        <v>9965</v>
      </c>
      <c r="N82" s="117">
        <f t="shared" si="47"/>
        <v>1444925</v>
      </c>
      <c r="O82" s="63" t="str">
        <f t="shared" si="48"/>
        <v>OK</v>
      </c>
      <c r="P82" s="117">
        <v>10067</v>
      </c>
      <c r="Q82" s="117">
        <f t="shared" si="49"/>
        <v>1459715</v>
      </c>
      <c r="R82" s="63" t="str">
        <f t="shared" si="50"/>
        <v>OK</v>
      </c>
    </row>
    <row r="83" spans="1:18" ht="25.5" x14ac:dyDescent="0.25">
      <c r="A83" s="80" t="s">
        <v>180</v>
      </c>
      <c r="B83" s="67" t="s">
        <v>181</v>
      </c>
      <c r="C83" s="66" t="s">
        <v>73</v>
      </c>
      <c r="D83" s="68">
        <v>2</v>
      </c>
      <c r="E83" s="117">
        <v>55630</v>
      </c>
      <c r="F83" s="117">
        <f t="shared" si="42"/>
        <v>111260</v>
      </c>
      <c r="G83" s="117">
        <v>55352</v>
      </c>
      <c r="H83" s="117">
        <f t="shared" si="43"/>
        <v>110704</v>
      </c>
      <c r="I83" s="63" t="str">
        <f t="shared" si="44"/>
        <v>OK</v>
      </c>
      <c r="J83" s="117">
        <v>55630</v>
      </c>
      <c r="K83" s="117">
        <f t="shared" si="45"/>
        <v>111260</v>
      </c>
      <c r="L83" s="63" t="str">
        <f t="shared" si="46"/>
        <v>OK</v>
      </c>
      <c r="M83" s="117">
        <v>55068</v>
      </c>
      <c r="N83" s="117">
        <f t="shared" si="47"/>
        <v>110136</v>
      </c>
      <c r="O83" s="63" t="str">
        <f t="shared" si="48"/>
        <v>OK</v>
      </c>
      <c r="P83" s="117">
        <v>55630</v>
      </c>
      <c r="Q83" s="117">
        <f t="shared" si="49"/>
        <v>111260</v>
      </c>
      <c r="R83" s="63" t="str">
        <f t="shared" si="50"/>
        <v>OK</v>
      </c>
    </row>
    <row r="84" spans="1:18" ht="25.5" x14ac:dyDescent="0.25">
      <c r="A84" s="80" t="s">
        <v>182</v>
      </c>
      <c r="B84" s="67" t="s">
        <v>183</v>
      </c>
      <c r="C84" s="66" t="s">
        <v>73</v>
      </c>
      <c r="D84" s="68">
        <v>16</v>
      </c>
      <c r="E84" s="117">
        <v>35674</v>
      </c>
      <c r="F84" s="117">
        <f t="shared" si="42"/>
        <v>570784</v>
      </c>
      <c r="G84" s="117">
        <v>35496</v>
      </c>
      <c r="H84" s="117">
        <f t="shared" si="43"/>
        <v>567936</v>
      </c>
      <c r="I84" s="63" t="str">
        <f t="shared" si="44"/>
        <v>OK</v>
      </c>
      <c r="J84" s="117">
        <v>35674</v>
      </c>
      <c r="K84" s="117">
        <f t="shared" si="45"/>
        <v>570784</v>
      </c>
      <c r="L84" s="63" t="str">
        <f t="shared" si="46"/>
        <v>OK</v>
      </c>
      <c r="M84" s="117">
        <v>35314</v>
      </c>
      <c r="N84" s="117">
        <f t="shared" si="47"/>
        <v>565024</v>
      </c>
      <c r="O84" s="63" t="str">
        <f t="shared" si="48"/>
        <v>OK</v>
      </c>
      <c r="P84" s="117">
        <v>35674</v>
      </c>
      <c r="Q84" s="117">
        <f t="shared" si="49"/>
        <v>570784</v>
      </c>
      <c r="R84" s="63" t="str">
        <f t="shared" si="50"/>
        <v>OK</v>
      </c>
    </row>
    <row r="85" spans="1:18" ht="25.5" x14ac:dyDescent="0.25">
      <c r="A85" s="80" t="s">
        <v>184</v>
      </c>
      <c r="B85" s="67" t="s">
        <v>130</v>
      </c>
      <c r="C85" s="66" t="s">
        <v>105</v>
      </c>
      <c r="D85" s="68">
        <v>1</v>
      </c>
      <c r="E85" s="117">
        <v>402500</v>
      </c>
      <c r="F85" s="117">
        <f t="shared" si="42"/>
        <v>402500</v>
      </c>
      <c r="G85" s="117">
        <v>400488</v>
      </c>
      <c r="H85" s="117">
        <f t="shared" si="43"/>
        <v>400488</v>
      </c>
      <c r="I85" s="63" t="str">
        <f t="shared" si="44"/>
        <v>OK</v>
      </c>
      <c r="J85" s="117">
        <v>402500</v>
      </c>
      <c r="K85" s="117">
        <f t="shared" si="45"/>
        <v>402500</v>
      </c>
      <c r="L85" s="63" t="str">
        <f t="shared" si="46"/>
        <v>OK</v>
      </c>
      <c r="M85" s="117">
        <v>398435</v>
      </c>
      <c r="N85" s="117">
        <f t="shared" si="47"/>
        <v>398435</v>
      </c>
      <c r="O85" s="63" t="str">
        <f t="shared" si="48"/>
        <v>OK</v>
      </c>
      <c r="P85" s="117">
        <v>402500</v>
      </c>
      <c r="Q85" s="117">
        <f t="shared" si="49"/>
        <v>402500</v>
      </c>
      <c r="R85" s="63" t="str">
        <f t="shared" si="50"/>
        <v>OK</v>
      </c>
    </row>
    <row r="86" spans="1:18" ht="15" x14ac:dyDescent="0.25">
      <c r="A86" s="80" t="s">
        <v>185</v>
      </c>
      <c r="B86" s="67" t="s">
        <v>94</v>
      </c>
      <c r="C86" s="66" t="s">
        <v>61</v>
      </c>
      <c r="D86" s="68">
        <v>104</v>
      </c>
      <c r="E86" s="117">
        <v>3097</v>
      </c>
      <c r="F86" s="117">
        <f t="shared" si="42"/>
        <v>322088</v>
      </c>
      <c r="G86" s="117">
        <v>3082</v>
      </c>
      <c r="H86" s="117">
        <f t="shared" si="43"/>
        <v>320528</v>
      </c>
      <c r="I86" s="63" t="str">
        <f t="shared" si="44"/>
        <v>OK</v>
      </c>
      <c r="J86" s="117">
        <v>3097</v>
      </c>
      <c r="K86" s="117">
        <f t="shared" si="45"/>
        <v>322088</v>
      </c>
      <c r="L86" s="63" t="str">
        <f t="shared" si="46"/>
        <v>OK</v>
      </c>
      <c r="M86" s="117">
        <v>3066</v>
      </c>
      <c r="N86" s="117">
        <f t="shared" si="47"/>
        <v>318864</v>
      </c>
      <c r="O86" s="63" t="str">
        <f t="shared" si="48"/>
        <v>OK</v>
      </c>
      <c r="P86" s="117">
        <v>3097</v>
      </c>
      <c r="Q86" s="117">
        <f t="shared" si="49"/>
        <v>322088</v>
      </c>
      <c r="R86" s="63" t="str">
        <f t="shared" si="50"/>
        <v>OK</v>
      </c>
    </row>
    <row r="87" spans="1:18" ht="15" x14ac:dyDescent="0.25">
      <c r="A87" s="80" t="s">
        <v>186</v>
      </c>
      <c r="B87" s="67" t="s">
        <v>187</v>
      </c>
      <c r="C87" s="66" t="s">
        <v>61</v>
      </c>
      <c r="D87" s="68">
        <v>123</v>
      </c>
      <c r="E87" s="117">
        <v>4265</v>
      </c>
      <c r="F87" s="117">
        <f t="shared" si="42"/>
        <v>524595</v>
      </c>
      <c r="G87" s="117">
        <v>4244</v>
      </c>
      <c r="H87" s="117">
        <f t="shared" si="43"/>
        <v>522012</v>
      </c>
      <c r="I87" s="63" t="str">
        <f t="shared" si="44"/>
        <v>OK</v>
      </c>
      <c r="J87" s="117">
        <v>4265</v>
      </c>
      <c r="K87" s="117">
        <f t="shared" si="45"/>
        <v>524595</v>
      </c>
      <c r="L87" s="63" t="str">
        <f t="shared" si="46"/>
        <v>OK</v>
      </c>
      <c r="M87" s="117">
        <v>4222</v>
      </c>
      <c r="N87" s="117">
        <f t="shared" si="47"/>
        <v>519306</v>
      </c>
      <c r="O87" s="63" t="str">
        <f t="shared" si="48"/>
        <v>OK</v>
      </c>
      <c r="P87" s="117">
        <v>4265</v>
      </c>
      <c r="Q87" s="117">
        <f t="shared" si="49"/>
        <v>524595</v>
      </c>
      <c r="R87" s="63" t="str">
        <f t="shared" si="50"/>
        <v>OK</v>
      </c>
    </row>
    <row r="88" spans="1:18" ht="15" x14ac:dyDescent="0.25">
      <c r="A88" s="80" t="s">
        <v>188</v>
      </c>
      <c r="B88" s="67" t="s">
        <v>117</v>
      </c>
      <c r="C88" s="66" t="s">
        <v>105</v>
      </c>
      <c r="D88" s="68">
        <v>1</v>
      </c>
      <c r="E88" s="117">
        <v>115000</v>
      </c>
      <c r="F88" s="117">
        <f t="shared" si="42"/>
        <v>115000</v>
      </c>
      <c r="G88" s="117">
        <v>114425</v>
      </c>
      <c r="H88" s="117">
        <f t="shared" si="43"/>
        <v>114425</v>
      </c>
      <c r="I88" s="63" t="str">
        <f t="shared" ref="I88:I105" si="51">+IF(G88&lt;=$E88,"OK","NO OK")</f>
        <v>OK</v>
      </c>
      <c r="J88" s="117">
        <v>115000</v>
      </c>
      <c r="K88" s="117">
        <f t="shared" si="45"/>
        <v>115000</v>
      </c>
      <c r="L88" s="63" t="str">
        <f t="shared" si="46"/>
        <v>OK</v>
      </c>
      <c r="M88" s="117">
        <v>113839</v>
      </c>
      <c r="N88" s="117">
        <f t="shared" si="47"/>
        <v>113839</v>
      </c>
      <c r="O88" s="63" t="str">
        <f t="shared" si="48"/>
        <v>OK</v>
      </c>
      <c r="P88" s="117">
        <v>115000</v>
      </c>
      <c r="Q88" s="117">
        <f t="shared" si="49"/>
        <v>115000</v>
      </c>
      <c r="R88" s="63" t="str">
        <f t="shared" si="50"/>
        <v>OK</v>
      </c>
    </row>
    <row r="89" spans="1:18" ht="15" x14ac:dyDescent="0.25">
      <c r="A89" s="115"/>
      <c r="B89" s="116" t="s">
        <v>106</v>
      </c>
      <c r="C89" s="66"/>
      <c r="D89" s="68"/>
      <c r="E89" s="117"/>
      <c r="F89" s="119">
        <f>SUM(F80:F88)</f>
        <v>9353977</v>
      </c>
      <c r="G89" s="117"/>
      <c r="H89" s="119">
        <f>SUM(H80:H88)</f>
        <v>9307688</v>
      </c>
      <c r="I89" s="63"/>
      <c r="J89" s="117"/>
      <c r="K89" s="119">
        <f>SUM(K80:K88)</f>
        <v>9268492</v>
      </c>
      <c r="L89" s="63"/>
      <c r="M89" s="117"/>
      <c r="N89" s="119">
        <f>SUM(N80:N88)</f>
        <v>9259524</v>
      </c>
      <c r="O89" s="63"/>
      <c r="P89" s="117"/>
      <c r="Q89" s="119">
        <f>SUM(Q80:Q88)</f>
        <v>9353977</v>
      </c>
      <c r="R89" s="63"/>
    </row>
    <row r="90" spans="1:18" s="79" customFormat="1" x14ac:dyDescent="0.25">
      <c r="A90" s="106">
        <v>8</v>
      </c>
      <c r="B90" s="76" t="s">
        <v>189</v>
      </c>
      <c r="C90" s="106"/>
      <c r="D90" s="106"/>
      <c r="E90" s="118"/>
      <c r="F90" s="118"/>
      <c r="G90" s="118"/>
      <c r="H90" s="117"/>
      <c r="I90" s="106"/>
      <c r="J90" s="118"/>
      <c r="K90" s="117"/>
      <c r="L90" s="106"/>
      <c r="M90" s="118"/>
      <c r="N90" s="117"/>
      <c r="O90" s="106"/>
      <c r="P90" s="118"/>
      <c r="Q90" s="117"/>
      <c r="R90" s="106"/>
    </row>
    <row r="91" spans="1:18" ht="15" x14ac:dyDescent="0.25">
      <c r="A91" s="80" t="s">
        <v>190</v>
      </c>
      <c r="B91" s="67" t="s">
        <v>76</v>
      </c>
      <c r="C91" s="66" t="s">
        <v>8</v>
      </c>
      <c r="D91" s="68">
        <v>1106</v>
      </c>
      <c r="E91" s="117">
        <v>3459</v>
      </c>
      <c r="F91" s="117">
        <f t="shared" ref="F91:F100" si="52">ROUND(D91*E91,0)</f>
        <v>3825654</v>
      </c>
      <c r="G91" s="117">
        <v>3442</v>
      </c>
      <c r="H91" s="117">
        <f t="shared" si="43"/>
        <v>3806852</v>
      </c>
      <c r="I91" s="63" t="str">
        <f t="shared" si="51"/>
        <v>OK</v>
      </c>
      <c r="J91" s="117">
        <v>3320</v>
      </c>
      <c r="K91" s="117">
        <f t="shared" ref="K91:K100" si="53">ROUND($D91*J91,0)</f>
        <v>3671920</v>
      </c>
      <c r="L91" s="63" t="str">
        <f t="shared" ref="L91:L100" si="54">+IF(J91&lt;=$E91,"OK","NO OK")</f>
        <v>OK</v>
      </c>
      <c r="M91" s="117">
        <v>3424</v>
      </c>
      <c r="N91" s="117">
        <f t="shared" ref="N91:N100" si="55">ROUND($D91*M91,0)</f>
        <v>3786944</v>
      </c>
      <c r="O91" s="63" t="str">
        <f t="shared" ref="O91:O100" si="56">+IF(M91&lt;=$E91,"OK","NO OK")</f>
        <v>OK</v>
      </c>
      <c r="P91" s="117">
        <v>3459</v>
      </c>
      <c r="Q91" s="117">
        <f t="shared" ref="Q91:Q100" si="57">ROUND($D91*P91,0)</f>
        <v>3825654</v>
      </c>
      <c r="R91" s="63" t="str">
        <f t="shared" ref="R91:R100" si="58">+IF(P91&lt;=$E91,"OK","NO OK")</f>
        <v>OK</v>
      </c>
    </row>
    <row r="92" spans="1:18" ht="38.25" x14ac:dyDescent="0.25">
      <c r="A92" s="80" t="s">
        <v>191</v>
      </c>
      <c r="B92" s="67" t="s">
        <v>162</v>
      </c>
      <c r="C92" s="66" t="s">
        <v>8</v>
      </c>
      <c r="D92" s="68">
        <v>1106</v>
      </c>
      <c r="E92" s="117">
        <v>6050</v>
      </c>
      <c r="F92" s="117">
        <f t="shared" si="52"/>
        <v>6691300</v>
      </c>
      <c r="G92" s="117">
        <v>6020</v>
      </c>
      <c r="H92" s="117">
        <f t="shared" si="43"/>
        <v>6658120</v>
      </c>
      <c r="I92" s="63" t="str">
        <f t="shared" si="51"/>
        <v>OK</v>
      </c>
      <c r="J92" s="117">
        <v>6050</v>
      </c>
      <c r="K92" s="117">
        <f t="shared" si="53"/>
        <v>6691300</v>
      </c>
      <c r="L92" s="63" t="str">
        <f t="shared" si="54"/>
        <v>OK</v>
      </c>
      <c r="M92" s="117">
        <v>5989</v>
      </c>
      <c r="N92" s="117">
        <f t="shared" si="55"/>
        <v>6623834</v>
      </c>
      <c r="O92" s="63" t="str">
        <f t="shared" si="56"/>
        <v>OK</v>
      </c>
      <c r="P92" s="117">
        <v>6050</v>
      </c>
      <c r="Q92" s="117">
        <f t="shared" si="57"/>
        <v>6691300</v>
      </c>
      <c r="R92" s="63" t="str">
        <f t="shared" si="58"/>
        <v>OK</v>
      </c>
    </row>
    <row r="93" spans="1:18" ht="25.5" x14ac:dyDescent="0.25">
      <c r="A93" s="80" t="s">
        <v>192</v>
      </c>
      <c r="B93" s="67" t="s">
        <v>82</v>
      </c>
      <c r="C93" s="66" t="s">
        <v>8</v>
      </c>
      <c r="D93" s="68">
        <v>170</v>
      </c>
      <c r="E93" s="117">
        <v>5894</v>
      </c>
      <c r="F93" s="117">
        <f t="shared" si="52"/>
        <v>1001980</v>
      </c>
      <c r="G93" s="117">
        <v>5865</v>
      </c>
      <c r="H93" s="117">
        <f t="shared" si="43"/>
        <v>997050</v>
      </c>
      <c r="I93" s="63" t="str">
        <f t="shared" si="51"/>
        <v>OK</v>
      </c>
      <c r="J93" s="117">
        <v>5894</v>
      </c>
      <c r="K93" s="117">
        <f t="shared" si="53"/>
        <v>1001980</v>
      </c>
      <c r="L93" s="63" t="str">
        <f t="shared" si="54"/>
        <v>OK</v>
      </c>
      <c r="M93" s="117">
        <v>5834</v>
      </c>
      <c r="N93" s="117">
        <f t="shared" si="55"/>
        <v>991780</v>
      </c>
      <c r="O93" s="63" t="str">
        <f t="shared" si="56"/>
        <v>OK</v>
      </c>
      <c r="P93" s="117">
        <v>5894</v>
      </c>
      <c r="Q93" s="117">
        <f t="shared" si="57"/>
        <v>1001980</v>
      </c>
      <c r="R93" s="63" t="str">
        <f t="shared" si="58"/>
        <v>OK</v>
      </c>
    </row>
    <row r="94" spans="1:18" ht="25.5" x14ac:dyDescent="0.25">
      <c r="A94" s="80" t="s">
        <v>193</v>
      </c>
      <c r="B94" s="67" t="s">
        <v>138</v>
      </c>
      <c r="C94" s="66" t="s">
        <v>73</v>
      </c>
      <c r="D94" s="68">
        <v>15</v>
      </c>
      <c r="E94" s="117">
        <v>55630</v>
      </c>
      <c r="F94" s="117">
        <f t="shared" si="52"/>
        <v>834450</v>
      </c>
      <c r="G94" s="117">
        <v>55352</v>
      </c>
      <c r="H94" s="117">
        <f t="shared" si="43"/>
        <v>830280</v>
      </c>
      <c r="I94" s="63" t="str">
        <f t="shared" si="51"/>
        <v>OK</v>
      </c>
      <c r="J94" s="117">
        <v>55630</v>
      </c>
      <c r="K94" s="117">
        <f t="shared" si="53"/>
        <v>834450</v>
      </c>
      <c r="L94" s="63" t="str">
        <f t="shared" si="54"/>
        <v>OK</v>
      </c>
      <c r="M94" s="117">
        <v>55068</v>
      </c>
      <c r="N94" s="117">
        <f t="shared" si="55"/>
        <v>826020</v>
      </c>
      <c r="O94" s="63" t="str">
        <f t="shared" si="56"/>
        <v>OK</v>
      </c>
      <c r="P94" s="117">
        <v>55630</v>
      </c>
      <c r="Q94" s="117">
        <f t="shared" si="57"/>
        <v>834450</v>
      </c>
      <c r="R94" s="63" t="str">
        <f t="shared" si="58"/>
        <v>OK</v>
      </c>
    </row>
    <row r="95" spans="1:18" ht="25.5" x14ac:dyDescent="0.25">
      <c r="A95" s="80" t="s">
        <v>194</v>
      </c>
      <c r="B95" s="67" t="s">
        <v>195</v>
      </c>
      <c r="C95" s="66" t="s">
        <v>73</v>
      </c>
      <c r="D95" s="68">
        <v>15</v>
      </c>
      <c r="E95" s="117">
        <v>35674</v>
      </c>
      <c r="F95" s="117">
        <f t="shared" si="52"/>
        <v>535110</v>
      </c>
      <c r="G95" s="117">
        <v>35496</v>
      </c>
      <c r="H95" s="117">
        <f t="shared" si="43"/>
        <v>532440</v>
      </c>
      <c r="I95" s="63" t="str">
        <f t="shared" si="51"/>
        <v>OK</v>
      </c>
      <c r="J95" s="117">
        <v>35674</v>
      </c>
      <c r="K95" s="117">
        <f t="shared" si="53"/>
        <v>535110</v>
      </c>
      <c r="L95" s="63" t="str">
        <f t="shared" si="54"/>
        <v>OK</v>
      </c>
      <c r="M95" s="117">
        <v>35314</v>
      </c>
      <c r="N95" s="117">
        <f t="shared" si="55"/>
        <v>529710</v>
      </c>
      <c r="O95" s="63" t="str">
        <f t="shared" si="56"/>
        <v>OK</v>
      </c>
      <c r="P95" s="117">
        <v>35674</v>
      </c>
      <c r="Q95" s="117">
        <f t="shared" si="57"/>
        <v>535110</v>
      </c>
      <c r="R95" s="63" t="str">
        <f t="shared" si="58"/>
        <v>OK</v>
      </c>
    </row>
    <row r="96" spans="1:18" ht="25.5" x14ac:dyDescent="0.25">
      <c r="A96" s="80" t="s">
        <v>196</v>
      </c>
      <c r="B96" s="67" t="s">
        <v>130</v>
      </c>
      <c r="C96" s="66" t="s">
        <v>105</v>
      </c>
      <c r="D96" s="68">
        <v>1</v>
      </c>
      <c r="E96" s="117">
        <v>402500</v>
      </c>
      <c r="F96" s="117">
        <f t="shared" si="52"/>
        <v>402500</v>
      </c>
      <c r="G96" s="117">
        <v>400488</v>
      </c>
      <c r="H96" s="117">
        <f t="shared" si="43"/>
        <v>400488</v>
      </c>
      <c r="I96" s="63" t="str">
        <f t="shared" si="51"/>
        <v>OK</v>
      </c>
      <c r="J96" s="117">
        <v>402500</v>
      </c>
      <c r="K96" s="117">
        <f t="shared" si="53"/>
        <v>402500</v>
      </c>
      <c r="L96" s="63" t="str">
        <f t="shared" si="54"/>
        <v>OK</v>
      </c>
      <c r="M96" s="117">
        <v>398435</v>
      </c>
      <c r="N96" s="117">
        <f t="shared" si="55"/>
        <v>398435</v>
      </c>
      <c r="O96" s="63" t="str">
        <f t="shared" si="56"/>
        <v>OK</v>
      </c>
      <c r="P96" s="117">
        <v>402500</v>
      </c>
      <c r="Q96" s="117">
        <f t="shared" si="57"/>
        <v>402500</v>
      </c>
      <c r="R96" s="63" t="str">
        <f t="shared" si="58"/>
        <v>OK</v>
      </c>
    </row>
    <row r="97" spans="1:19" ht="15" x14ac:dyDescent="0.25">
      <c r="A97" s="80" t="s">
        <v>197</v>
      </c>
      <c r="B97" s="67" t="s">
        <v>94</v>
      </c>
      <c r="C97" s="66" t="s">
        <v>61</v>
      </c>
      <c r="D97" s="68">
        <v>120</v>
      </c>
      <c r="E97" s="117">
        <v>3097</v>
      </c>
      <c r="F97" s="117">
        <f t="shared" si="52"/>
        <v>371640</v>
      </c>
      <c r="G97" s="117">
        <v>3082</v>
      </c>
      <c r="H97" s="117">
        <f t="shared" si="43"/>
        <v>369840</v>
      </c>
      <c r="I97" s="63" t="str">
        <f t="shared" si="51"/>
        <v>OK</v>
      </c>
      <c r="J97" s="117">
        <v>3097</v>
      </c>
      <c r="K97" s="117">
        <f t="shared" si="53"/>
        <v>371640</v>
      </c>
      <c r="L97" s="63" t="str">
        <f t="shared" si="54"/>
        <v>OK</v>
      </c>
      <c r="M97" s="117">
        <v>3066</v>
      </c>
      <c r="N97" s="117">
        <f t="shared" si="55"/>
        <v>367920</v>
      </c>
      <c r="O97" s="63" t="str">
        <f t="shared" si="56"/>
        <v>OK</v>
      </c>
      <c r="P97" s="117">
        <v>3097</v>
      </c>
      <c r="Q97" s="117">
        <f t="shared" si="57"/>
        <v>371640</v>
      </c>
      <c r="R97" s="63" t="str">
        <f t="shared" si="58"/>
        <v>OK</v>
      </c>
    </row>
    <row r="98" spans="1:19" ht="25.5" x14ac:dyDescent="0.25">
      <c r="A98" s="80" t="s">
        <v>198</v>
      </c>
      <c r="B98" s="67" t="s">
        <v>92</v>
      </c>
      <c r="C98" s="66" t="s">
        <v>73</v>
      </c>
      <c r="D98" s="68">
        <v>2</v>
      </c>
      <c r="E98" s="117">
        <v>135528</v>
      </c>
      <c r="F98" s="117">
        <f t="shared" si="52"/>
        <v>271056</v>
      </c>
      <c r="G98" s="117">
        <v>134850</v>
      </c>
      <c r="H98" s="117">
        <f t="shared" si="43"/>
        <v>269700</v>
      </c>
      <c r="I98" s="63" t="str">
        <f t="shared" si="51"/>
        <v>OK</v>
      </c>
      <c r="J98" s="117">
        <v>135528</v>
      </c>
      <c r="K98" s="117">
        <f t="shared" si="53"/>
        <v>271056</v>
      </c>
      <c r="L98" s="63" t="str">
        <f t="shared" si="54"/>
        <v>OK</v>
      </c>
      <c r="M98" s="117">
        <v>134159</v>
      </c>
      <c r="N98" s="117">
        <f t="shared" si="55"/>
        <v>268318</v>
      </c>
      <c r="O98" s="63" t="str">
        <f t="shared" si="56"/>
        <v>OK</v>
      </c>
      <c r="P98" s="117">
        <v>135528</v>
      </c>
      <c r="Q98" s="117">
        <f t="shared" si="57"/>
        <v>271056</v>
      </c>
      <c r="R98" s="63" t="str">
        <f t="shared" si="58"/>
        <v>OK</v>
      </c>
    </row>
    <row r="99" spans="1:19" ht="15" x14ac:dyDescent="0.25">
      <c r="A99" s="80" t="s">
        <v>199</v>
      </c>
      <c r="B99" s="67" t="s">
        <v>142</v>
      </c>
      <c r="C99" s="66" t="s">
        <v>61</v>
      </c>
      <c r="D99" s="68">
        <v>182</v>
      </c>
      <c r="E99" s="117">
        <v>4265</v>
      </c>
      <c r="F99" s="117">
        <f t="shared" si="52"/>
        <v>776230</v>
      </c>
      <c r="G99" s="117">
        <v>4244</v>
      </c>
      <c r="H99" s="117">
        <f t="shared" si="43"/>
        <v>772408</v>
      </c>
      <c r="I99" s="63" t="str">
        <f t="shared" si="51"/>
        <v>OK</v>
      </c>
      <c r="J99" s="117">
        <v>4265</v>
      </c>
      <c r="K99" s="117">
        <f t="shared" si="53"/>
        <v>776230</v>
      </c>
      <c r="L99" s="63" t="str">
        <f t="shared" si="54"/>
        <v>OK</v>
      </c>
      <c r="M99" s="117">
        <v>4222</v>
      </c>
      <c r="N99" s="117">
        <f t="shared" si="55"/>
        <v>768404</v>
      </c>
      <c r="O99" s="63" t="str">
        <f t="shared" si="56"/>
        <v>OK</v>
      </c>
      <c r="P99" s="117">
        <v>4265</v>
      </c>
      <c r="Q99" s="117">
        <f t="shared" si="57"/>
        <v>776230</v>
      </c>
      <c r="R99" s="63" t="str">
        <f t="shared" si="58"/>
        <v>OK</v>
      </c>
    </row>
    <row r="100" spans="1:19" ht="15" x14ac:dyDescent="0.25">
      <c r="A100" s="80" t="s">
        <v>200</v>
      </c>
      <c r="B100" s="67" t="s">
        <v>117</v>
      </c>
      <c r="C100" s="66" t="s">
        <v>105</v>
      </c>
      <c r="D100" s="68">
        <v>1</v>
      </c>
      <c r="E100" s="117">
        <v>115000</v>
      </c>
      <c r="F100" s="117">
        <f t="shared" si="52"/>
        <v>115000</v>
      </c>
      <c r="G100" s="117">
        <v>114425</v>
      </c>
      <c r="H100" s="117">
        <f t="shared" si="43"/>
        <v>114425</v>
      </c>
      <c r="I100" s="63" t="str">
        <f t="shared" si="51"/>
        <v>OK</v>
      </c>
      <c r="J100" s="117">
        <v>115000</v>
      </c>
      <c r="K100" s="117">
        <f t="shared" si="53"/>
        <v>115000</v>
      </c>
      <c r="L100" s="63" t="str">
        <f t="shared" si="54"/>
        <v>OK</v>
      </c>
      <c r="M100" s="117">
        <v>113839</v>
      </c>
      <c r="N100" s="117">
        <f t="shared" si="55"/>
        <v>113839</v>
      </c>
      <c r="O100" s="63" t="str">
        <f t="shared" si="56"/>
        <v>OK</v>
      </c>
      <c r="P100" s="117">
        <v>115000</v>
      </c>
      <c r="Q100" s="117">
        <f t="shared" si="57"/>
        <v>115000</v>
      </c>
      <c r="R100" s="63" t="str">
        <f t="shared" si="58"/>
        <v>OK</v>
      </c>
    </row>
    <row r="101" spans="1:19" ht="15" x14ac:dyDescent="0.25">
      <c r="A101" s="115"/>
      <c r="B101" s="116" t="s">
        <v>106</v>
      </c>
      <c r="C101" s="66"/>
      <c r="D101" s="68"/>
      <c r="E101" s="117"/>
      <c r="F101" s="119">
        <f>SUM(F91:F100)</f>
        <v>14824920</v>
      </c>
      <c r="G101" s="117"/>
      <c r="H101" s="119">
        <f>SUM(H91:H100)</f>
        <v>14751603</v>
      </c>
      <c r="I101" s="63"/>
      <c r="J101" s="117"/>
      <c r="K101" s="119">
        <f>SUM(K91:K100)</f>
        <v>14671186</v>
      </c>
      <c r="L101" s="63"/>
      <c r="M101" s="117"/>
      <c r="N101" s="119">
        <f>SUM(N91:N100)</f>
        <v>14675204</v>
      </c>
      <c r="O101" s="63"/>
      <c r="P101" s="117"/>
      <c r="Q101" s="119">
        <f>SUM(Q91:Q100)</f>
        <v>14824920</v>
      </c>
      <c r="R101" s="63"/>
    </row>
    <row r="102" spans="1:19" s="79" customFormat="1" x14ac:dyDescent="0.25">
      <c r="A102" s="106">
        <v>9</v>
      </c>
      <c r="B102" s="76" t="s">
        <v>201</v>
      </c>
      <c r="C102" s="106"/>
      <c r="D102" s="106"/>
      <c r="E102" s="118"/>
      <c r="F102" s="118"/>
      <c r="G102" s="118"/>
      <c r="H102" s="117"/>
      <c r="I102" s="106"/>
      <c r="J102" s="118"/>
      <c r="K102" s="117"/>
      <c r="L102" s="106"/>
      <c r="M102" s="118"/>
      <c r="N102" s="117"/>
      <c r="O102" s="106"/>
      <c r="P102" s="118"/>
      <c r="Q102" s="117"/>
      <c r="R102" s="106"/>
    </row>
    <row r="103" spans="1:19" ht="38.25" x14ac:dyDescent="0.25">
      <c r="A103" s="80" t="s">
        <v>202</v>
      </c>
      <c r="B103" s="67" t="s">
        <v>203</v>
      </c>
      <c r="C103" s="66" t="s">
        <v>8</v>
      </c>
      <c r="D103" s="68">
        <v>960</v>
      </c>
      <c r="E103" s="117">
        <v>12983</v>
      </c>
      <c r="F103" s="117">
        <f t="shared" ref="F103:F105" si="59">ROUND(D103*E103,0)</f>
        <v>12463680</v>
      </c>
      <c r="G103" s="117">
        <v>12918</v>
      </c>
      <c r="H103" s="117">
        <f t="shared" si="43"/>
        <v>12401280</v>
      </c>
      <c r="I103" s="63" t="str">
        <f t="shared" si="51"/>
        <v>OK</v>
      </c>
      <c r="J103" s="117">
        <v>12983</v>
      </c>
      <c r="K103" s="117">
        <f t="shared" ref="K103:K105" si="60">ROUND($D103*J103,0)</f>
        <v>12463680</v>
      </c>
      <c r="L103" s="63" t="str">
        <f t="shared" ref="L103:L105" si="61">+IF(J103&lt;=$E103,"OK","NO OK")</f>
        <v>OK</v>
      </c>
      <c r="M103" s="117">
        <v>12852</v>
      </c>
      <c r="N103" s="117">
        <f t="shared" ref="N103:N105" si="62">ROUND($D103*M103,0)</f>
        <v>12337920</v>
      </c>
      <c r="O103" s="63" t="str">
        <f t="shared" ref="O103:O105" si="63">+IF(M103&lt;=$E103,"OK","NO OK")</f>
        <v>OK</v>
      </c>
      <c r="P103" s="117">
        <v>12450</v>
      </c>
      <c r="Q103" s="117">
        <f t="shared" ref="Q103:Q105" si="64">ROUND($D103*P103,0)</f>
        <v>11952000</v>
      </c>
      <c r="R103" s="63" t="str">
        <f t="shared" ref="R103:R105" si="65">+IF(P103&lt;=$E103,"OK","NO OK")</f>
        <v>OK</v>
      </c>
    </row>
    <row r="104" spans="1:19" ht="25.5" x14ac:dyDescent="0.25">
      <c r="A104" s="80" t="s">
        <v>204</v>
      </c>
      <c r="B104" s="67" t="s">
        <v>205</v>
      </c>
      <c r="C104" s="66" t="s">
        <v>61</v>
      </c>
      <c r="D104" s="68">
        <v>80</v>
      </c>
      <c r="E104" s="117">
        <v>54953</v>
      </c>
      <c r="F104" s="117">
        <f t="shared" si="59"/>
        <v>4396240</v>
      </c>
      <c r="G104" s="117">
        <v>54678</v>
      </c>
      <c r="H104" s="117">
        <f t="shared" si="43"/>
        <v>4374240</v>
      </c>
      <c r="I104" s="63" t="str">
        <f t="shared" si="51"/>
        <v>OK</v>
      </c>
      <c r="J104" s="117">
        <v>54953</v>
      </c>
      <c r="K104" s="117">
        <f t="shared" si="60"/>
        <v>4396240</v>
      </c>
      <c r="L104" s="63" t="str">
        <f t="shared" si="61"/>
        <v>OK</v>
      </c>
      <c r="M104" s="117">
        <v>54398</v>
      </c>
      <c r="N104" s="117">
        <f t="shared" si="62"/>
        <v>4351840</v>
      </c>
      <c r="O104" s="63" t="str">
        <f t="shared" si="63"/>
        <v>OK</v>
      </c>
      <c r="P104" s="117">
        <v>54953</v>
      </c>
      <c r="Q104" s="117">
        <f t="shared" si="64"/>
        <v>4396240</v>
      </c>
      <c r="R104" s="63" t="str">
        <f t="shared" si="65"/>
        <v>OK</v>
      </c>
    </row>
    <row r="105" spans="1:19" ht="15" x14ac:dyDescent="0.25">
      <c r="A105" s="80" t="s">
        <v>206</v>
      </c>
      <c r="B105" s="67" t="s">
        <v>117</v>
      </c>
      <c r="C105" s="66" t="s">
        <v>105</v>
      </c>
      <c r="D105" s="68">
        <v>1</v>
      </c>
      <c r="E105" s="117">
        <v>115000</v>
      </c>
      <c r="F105" s="117">
        <f t="shared" si="59"/>
        <v>115000</v>
      </c>
      <c r="G105" s="117">
        <v>114425</v>
      </c>
      <c r="H105" s="117">
        <f t="shared" si="43"/>
        <v>114425</v>
      </c>
      <c r="I105" s="63" t="str">
        <f t="shared" si="51"/>
        <v>OK</v>
      </c>
      <c r="J105" s="117">
        <v>115000</v>
      </c>
      <c r="K105" s="117">
        <f t="shared" si="60"/>
        <v>115000</v>
      </c>
      <c r="L105" s="63" t="str">
        <f t="shared" si="61"/>
        <v>OK</v>
      </c>
      <c r="M105" s="117">
        <v>113839</v>
      </c>
      <c r="N105" s="117">
        <f t="shared" si="62"/>
        <v>113839</v>
      </c>
      <c r="O105" s="63" t="str">
        <f t="shared" si="63"/>
        <v>OK</v>
      </c>
      <c r="P105" s="117">
        <v>115000</v>
      </c>
      <c r="Q105" s="117">
        <f t="shared" si="64"/>
        <v>115000</v>
      </c>
      <c r="R105" s="63" t="str">
        <f t="shared" si="65"/>
        <v>OK</v>
      </c>
    </row>
    <row r="106" spans="1:19" ht="15" x14ac:dyDescent="0.25">
      <c r="A106" s="115"/>
      <c r="B106" s="116" t="s">
        <v>106</v>
      </c>
      <c r="C106" s="66"/>
      <c r="D106" s="68"/>
      <c r="E106" s="117"/>
      <c r="F106" s="119">
        <f>SUM(F103:F105)</f>
        <v>16974920</v>
      </c>
      <c r="G106" s="117"/>
      <c r="H106" s="119">
        <f>SUM(H103:H105)</f>
        <v>16889945</v>
      </c>
      <c r="I106" s="63"/>
      <c r="J106" s="117"/>
      <c r="K106" s="119">
        <f>SUM(K103:K105)</f>
        <v>16974920</v>
      </c>
      <c r="L106" s="63"/>
      <c r="M106" s="117"/>
      <c r="N106" s="119">
        <f>SUM(N103:N105)</f>
        <v>16803599</v>
      </c>
      <c r="O106" s="63"/>
      <c r="P106" s="117"/>
      <c r="Q106" s="119">
        <f>SUM(Q103:Q105)</f>
        <v>16463240</v>
      </c>
      <c r="R106" s="63"/>
    </row>
    <row r="107" spans="1:19" ht="15" x14ac:dyDescent="0.25">
      <c r="A107" s="109"/>
      <c r="B107" s="110"/>
      <c r="C107" s="109"/>
      <c r="D107" s="111"/>
      <c r="E107" s="112"/>
      <c r="F107" s="113"/>
      <c r="G107" s="112"/>
      <c r="H107" s="113"/>
      <c r="I107" s="114"/>
      <c r="J107" s="112"/>
      <c r="K107" s="113"/>
      <c r="L107" s="114"/>
      <c r="M107" s="112"/>
      <c r="N107" s="113"/>
      <c r="O107" s="114"/>
      <c r="P107" s="112"/>
      <c r="Q107" s="113"/>
      <c r="R107" s="114"/>
    </row>
    <row r="108" spans="1:19" x14ac:dyDescent="0.25">
      <c r="A108" s="66"/>
      <c r="B108" s="76" t="s">
        <v>4</v>
      </c>
      <c r="C108" s="66"/>
      <c r="D108" s="66"/>
      <c r="E108" s="69"/>
      <c r="F108" s="77">
        <f>+F24+F31+F44+F55+F65+F78+F89+F101+F106</f>
        <v>114403377</v>
      </c>
      <c r="G108" s="69"/>
      <c r="H108" s="77">
        <f>+H24+H31+H44+H55+H65+H78+H89+H101+H106</f>
        <v>113835525</v>
      </c>
      <c r="I108" s="66"/>
      <c r="J108" s="69"/>
      <c r="K108" s="77">
        <f>+K24+K31+K44+K55+K65+K78+K89+K101+K106</f>
        <v>113592868</v>
      </c>
      <c r="L108" s="66"/>
      <c r="M108" s="69"/>
      <c r="N108" s="77">
        <f>+N24+N31+N44+N55+N65+N78+N89+N101+N106</f>
        <v>113248193</v>
      </c>
      <c r="O108" s="66"/>
      <c r="P108" s="69"/>
      <c r="Q108" s="77">
        <f>+Q24+Q31+Q44+Q55+Q65+Q78+Q89+Q101+Q106</f>
        <v>113891697</v>
      </c>
      <c r="R108" s="66"/>
      <c r="S108" s="2"/>
    </row>
    <row r="109" spans="1:19" x14ac:dyDescent="0.25">
      <c r="A109" s="66"/>
      <c r="B109" s="81" t="s">
        <v>12</v>
      </c>
      <c r="C109" s="82">
        <v>0.17</v>
      </c>
      <c r="D109" s="66"/>
      <c r="E109" s="69"/>
      <c r="F109" s="69">
        <f>ROUND(F$108*$C109,0)</f>
        <v>19448574</v>
      </c>
      <c r="G109" s="83">
        <v>0.17</v>
      </c>
      <c r="H109" s="69">
        <f>ROUND(H$108*G109,0)</f>
        <v>19352039</v>
      </c>
      <c r="I109" s="66"/>
      <c r="J109" s="83">
        <v>0.17</v>
      </c>
      <c r="K109" s="69">
        <f>ROUND(K$108*J109,0)</f>
        <v>19310788</v>
      </c>
      <c r="L109" s="66"/>
      <c r="M109" s="83">
        <v>0.17</v>
      </c>
      <c r="N109" s="69">
        <f>ROUND(N$108*M109,0)</f>
        <v>19252193</v>
      </c>
      <c r="O109" s="66"/>
      <c r="P109" s="83">
        <v>0.17</v>
      </c>
      <c r="Q109" s="69">
        <f>ROUND(Q$108*P109,0)</f>
        <v>19361588</v>
      </c>
      <c r="R109" s="66"/>
      <c r="S109" s="2"/>
    </row>
    <row r="110" spans="1:19" x14ac:dyDescent="0.25">
      <c r="A110" s="66"/>
      <c r="B110" s="81" t="s">
        <v>5</v>
      </c>
      <c r="C110" s="82">
        <v>0.05</v>
      </c>
      <c r="D110" s="66"/>
      <c r="E110" s="69"/>
      <c r="F110" s="69">
        <f t="shared" ref="F110:F111" si="66">ROUND(F$108*$C110,0)</f>
        <v>5720169</v>
      </c>
      <c r="G110" s="83">
        <v>0.05</v>
      </c>
      <c r="H110" s="69">
        <f>ROUND(H$108*G110,0)</f>
        <v>5691776</v>
      </c>
      <c r="I110" s="66"/>
      <c r="J110" s="83">
        <v>0.05</v>
      </c>
      <c r="K110" s="69">
        <f>ROUND(K$108*J110,0)</f>
        <v>5679643</v>
      </c>
      <c r="L110" s="66"/>
      <c r="M110" s="83">
        <v>0.05</v>
      </c>
      <c r="N110" s="69">
        <f>ROUND(N$108*M110,0)</f>
        <v>5662410</v>
      </c>
      <c r="O110" s="66"/>
      <c r="P110" s="83">
        <v>0.05</v>
      </c>
      <c r="Q110" s="69">
        <f>ROUND(Q$108*P110,0)</f>
        <v>5694585</v>
      </c>
      <c r="R110" s="66"/>
      <c r="S110" s="2"/>
    </row>
    <row r="111" spans="1:19" x14ac:dyDescent="0.25">
      <c r="A111" s="66"/>
      <c r="B111" s="81" t="s">
        <v>13</v>
      </c>
      <c r="C111" s="82">
        <v>0.03</v>
      </c>
      <c r="D111" s="66"/>
      <c r="E111" s="69"/>
      <c r="F111" s="69">
        <f t="shared" si="66"/>
        <v>3432101</v>
      </c>
      <c r="G111" s="83">
        <v>0.03</v>
      </c>
      <c r="H111" s="69">
        <f>ROUND(H$108*G111,0)</f>
        <v>3415066</v>
      </c>
      <c r="I111" s="66"/>
      <c r="J111" s="83">
        <v>0.03</v>
      </c>
      <c r="K111" s="69">
        <f>ROUND(K$108*J111,0)</f>
        <v>3407786</v>
      </c>
      <c r="L111" s="66"/>
      <c r="M111" s="83">
        <v>0.03</v>
      </c>
      <c r="N111" s="69">
        <f>ROUND(N$108*M111,0)</f>
        <v>3397446</v>
      </c>
      <c r="O111" s="66"/>
      <c r="P111" s="83">
        <v>0.03</v>
      </c>
      <c r="Q111" s="69">
        <f>ROUND(Q$108*P111,0)</f>
        <v>3416751</v>
      </c>
      <c r="R111" s="66"/>
      <c r="S111" s="2"/>
    </row>
    <row r="112" spans="1:19" x14ac:dyDescent="0.25">
      <c r="A112" s="66"/>
      <c r="B112" s="84" t="s">
        <v>6</v>
      </c>
      <c r="C112" s="85">
        <f>SUM(C109:C111)</f>
        <v>0.25</v>
      </c>
      <c r="D112" s="66"/>
      <c r="E112" s="69"/>
      <c r="F112" s="77">
        <f>SUM(F109:F111)</f>
        <v>28600844</v>
      </c>
      <c r="G112" s="83">
        <f>SUM(G109:G111)</f>
        <v>0.25</v>
      </c>
      <c r="H112" s="77">
        <f>SUM(H109:H111)</f>
        <v>28458881</v>
      </c>
      <c r="I112" s="66" t="str">
        <f>+IF(G112&lt;=$C$112,"OK","NO OK")</f>
        <v>OK</v>
      </c>
      <c r="J112" s="83">
        <f>SUM(J109:J111)</f>
        <v>0.25</v>
      </c>
      <c r="K112" s="77">
        <f>SUM(K109:K111)</f>
        <v>28398217</v>
      </c>
      <c r="L112" s="66" t="str">
        <f>+IF(J112&lt;=$C$112,"OK","NO OK")</f>
        <v>OK</v>
      </c>
      <c r="M112" s="83">
        <f>SUM(M109:M111)</f>
        <v>0.25</v>
      </c>
      <c r="N112" s="77">
        <f>SUM(N109:N111)</f>
        <v>28312049</v>
      </c>
      <c r="O112" s="66" t="str">
        <f>+IF(M112&lt;=$C$112,"OK","NO OK")</f>
        <v>OK</v>
      </c>
      <c r="P112" s="83">
        <f>SUM(P109:P111)</f>
        <v>0.25</v>
      </c>
      <c r="Q112" s="77">
        <f>SUM(Q109:Q111)</f>
        <v>28472924</v>
      </c>
      <c r="R112" s="66" t="str">
        <f>+IF(P112&lt;=$C$112,"OK","NO OK")</f>
        <v>OK</v>
      </c>
      <c r="S112" s="2"/>
    </row>
    <row r="113" spans="1:19" x14ac:dyDescent="0.25">
      <c r="A113" s="66"/>
      <c r="B113" s="86" t="s">
        <v>7</v>
      </c>
      <c r="C113" s="87">
        <v>0.19</v>
      </c>
      <c r="D113" s="66"/>
      <c r="E113" s="69"/>
      <c r="F113" s="69">
        <f>ROUNDUP(F108*C110*C113,0)</f>
        <v>1086833</v>
      </c>
      <c r="G113" s="83">
        <v>0.19</v>
      </c>
      <c r="H113" s="69">
        <f>ROUND(H108*G110*G113,0)</f>
        <v>1081437</v>
      </c>
      <c r="I113" s="66"/>
      <c r="J113" s="83">
        <v>0.19</v>
      </c>
      <c r="K113" s="69">
        <f>ROUND(K108*J110*J113,0)</f>
        <v>1079132</v>
      </c>
      <c r="L113" s="66"/>
      <c r="M113" s="83">
        <v>0.19</v>
      </c>
      <c r="N113" s="69">
        <f>ROUND(N108*M110*M113,0)</f>
        <v>1075858</v>
      </c>
      <c r="O113" s="66"/>
      <c r="P113" s="83">
        <v>0.19</v>
      </c>
      <c r="Q113" s="69">
        <f>ROUND(Q108*P110*P113,0)</f>
        <v>1081971</v>
      </c>
      <c r="R113" s="66"/>
      <c r="S113" s="2"/>
    </row>
    <row r="114" spans="1:19" x14ac:dyDescent="0.25">
      <c r="A114" s="66"/>
      <c r="B114" s="88" t="s">
        <v>62</v>
      </c>
      <c r="C114" s="66"/>
      <c r="D114" s="3"/>
      <c r="E114" s="69"/>
      <c r="F114" s="77">
        <f>F108+F112+F113</f>
        <v>144091054</v>
      </c>
      <c r="G114" s="89"/>
      <c r="I114" s="66"/>
      <c r="J114" s="89"/>
      <c r="L114" s="66"/>
      <c r="M114" s="89"/>
      <c r="O114" s="66"/>
      <c r="P114" s="89"/>
      <c r="R114" s="66"/>
      <c r="S114" s="2"/>
    </row>
    <row r="115" spans="1:19" x14ac:dyDescent="0.25">
      <c r="A115" s="66"/>
      <c r="B115" s="66"/>
      <c r="C115" s="66"/>
      <c r="D115" s="66"/>
      <c r="E115" s="66"/>
      <c r="F115" s="66"/>
      <c r="G115" s="66"/>
      <c r="H115" s="66"/>
      <c r="I115" s="66"/>
      <c r="J115" s="66"/>
      <c r="K115" s="66"/>
      <c r="L115" s="66"/>
      <c r="M115" s="66"/>
      <c r="N115" s="66"/>
      <c r="O115" s="66"/>
      <c r="P115" s="66"/>
      <c r="Q115" s="66"/>
      <c r="R115" s="66"/>
      <c r="S115" s="2"/>
    </row>
    <row r="116" spans="1:19" ht="15" x14ac:dyDescent="0.25">
      <c r="A116" s="66"/>
      <c r="B116" s="90" t="s">
        <v>53</v>
      </c>
      <c r="C116" s="66"/>
      <c r="D116" s="66"/>
      <c r="E116" s="66"/>
      <c r="F116" s="66"/>
      <c r="G116" s="66"/>
      <c r="H116" s="64">
        <f>H108+H112+H113</f>
        <v>143375843</v>
      </c>
      <c r="I116" s="63" t="str">
        <f>+IF(H116&lt;=$F114,"OK","NO OK")</f>
        <v>OK</v>
      </c>
      <c r="J116" s="66"/>
      <c r="K116" s="64">
        <f>K108+K112+K113</f>
        <v>143070217</v>
      </c>
      <c r="L116" s="63" t="str">
        <f>+IF(K116&lt;=$F114,"OK","NO OK")</f>
        <v>OK</v>
      </c>
      <c r="M116" s="66"/>
      <c r="N116" s="64">
        <f>N108+N112+N113</f>
        <v>142636100</v>
      </c>
      <c r="O116" s="63" t="str">
        <f>+IF(N116&lt;=$F114,"OK","NO OK")</f>
        <v>OK</v>
      </c>
      <c r="P116" s="66"/>
      <c r="Q116" s="64">
        <f>Q108+Q112+Q113</f>
        <v>143446592</v>
      </c>
      <c r="R116" s="63" t="str">
        <f>+IF(Q116&lt;=$F114,"OK","NO OK")</f>
        <v>OK</v>
      </c>
      <c r="S116" s="2"/>
    </row>
    <row r="117" spans="1:19" ht="15" x14ac:dyDescent="0.25">
      <c r="A117" s="66"/>
      <c r="B117" s="90" t="s">
        <v>54</v>
      </c>
      <c r="C117" s="66"/>
      <c r="D117" s="66"/>
      <c r="E117" s="66"/>
      <c r="F117" s="66"/>
      <c r="G117" s="66"/>
      <c r="H117" s="91">
        <f>+ROUND(H116/$F114,4)</f>
        <v>0.995</v>
      </c>
      <c r="I117" s="63" t="str">
        <f>+IF(H117&gt;=95%,"OK","NO OK")</f>
        <v>OK</v>
      </c>
      <c r="J117" s="66"/>
      <c r="K117" s="91">
        <f>+ROUND(K116/$F114,4)</f>
        <v>0.9929</v>
      </c>
      <c r="L117" s="63" t="str">
        <f>+IF(K117&gt;=95%,"OK","NO OK")</f>
        <v>OK</v>
      </c>
      <c r="M117" s="66"/>
      <c r="N117" s="91">
        <f>+ROUND(N116/$F114,4)</f>
        <v>0.9899</v>
      </c>
      <c r="O117" s="63" t="str">
        <f>+IF(N117&gt;=95%,"OK","NO OK")</f>
        <v>OK</v>
      </c>
      <c r="P117" s="66"/>
      <c r="Q117" s="91">
        <f>+ROUND(Q116/$F114,4)</f>
        <v>0.99550000000000005</v>
      </c>
      <c r="R117" s="63" t="str">
        <f>+IF(Q117&gt;=95%,"OK","NO OK")</f>
        <v>OK</v>
      </c>
      <c r="S117" s="2"/>
    </row>
    <row r="118" spans="1:19" x14ac:dyDescent="0.25">
      <c r="A118" s="66"/>
      <c r="B118" s="90" t="s">
        <v>55</v>
      </c>
      <c r="C118" s="66"/>
      <c r="D118" s="66"/>
      <c r="E118" s="66"/>
      <c r="F118" s="66"/>
      <c r="G118" s="66"/>
      <c r="H118" s="77">
        <v>143375843</v>
      </c>
      <c r="I118" s="66"/>
      <c r="J118" s="66"/>
      <c r="K118" s="77">
        <v>143070217</v>
      </c>
      <c r="L118" s="66"/>
      <c r="M118" s="66"/>
      <c r="N118" s="77">
        <v>142636099</v>
      </c>
      <c r="O118" s="66"/>
      <c r="P118" s="66"/>
      <c r="Q118" s="77">
        <v>143446592</v>
      </c>
      <c r="R118" s="66"/>
      <c r="S118" s="2"/>
    </row>
    <row r="119" spans="1:19" x14ac:dyDescent="0.25">
      <c r="A119" s="66"/>
      <c r="B119" s="90" t="s">
        <v>56</v>
      </c>
      <c r="C119" s="66"/>
      <c r="D119" s="66"/>
      <c r="E119" s="66"/>
      <c r="F119" s="66"/>
      <c r="G119" s="66"/>
      <c r="H119" s="77">
        <f>+ABS(H116-H118)</f>
        <v>0</v>
      </c>
      <c r="I119" s="66"/>
      <c r="J119" s="66"/>
      <c r="K119" s="77">
        <f>+ABS(K116-K118)</f>
        <v>0</v>
      </c>
      <c r="L119" s="66"/>
      <c r="M119" s="66"/>
      <c r="N119" s="77">
        <f>+ABS(N116-N118)</f>
        <v>1</v>
      </c>
      <c r="O119" s="66"/>
      <c r="P119" s="66"/>
      <c r="Q119" s="77">
        <f>+ABS(Q116-Q118)</f>
        <v>0</v>
      </c>
      <c r="R119" s="66"/>
      <c r="S119" s="2"/>
    </row>
    <row r="120" spans="1:19" ht="15" x14ac:dyDescent="0.25">
      <c r="A120" s="66"/>
      <c r="B120" s="90" t="s">
        <v>57</v>
      </c>
      <c r="C120" s="66"/>
      <c r="D120" s="66"/>
      <c r="E120" s="66"/>
      <c r="F120" s="66"/>
      <c r="G120" s="66"/>
      <c r="H120" s="120">
        <f>+H119/H118</f>
        <v>0</v>
      </c>
      <c r="I120" s="65" t="str">
        <f>+IF(H120&gt;0.1%,"NO OK","OK")</f>
        <v>OK</v>
      </c>
      <c r="J120" s="66"/>
      <c r="K120" s="120">
        <f>+K119/K118</f>
        <v>0</v>
      </c>
      <c r="L120" s="65" t="str">
        <f>+IF(K120&gt;0.1%,"NO OK","OK")</f>
        <v>OK</v>
      </c>
      <c r="M120" s="66"/>
      <c r="N120" s="120">
        <f>+N119/N118</f>
        <v>7.0108479340843446E-9</v>
      </c>
      <c r="O120" s="65" t="str">
        <f>+IF(N120&gt;0.1%,"NO OK","OK")</f>
        <v>OK</v>
      </c>
      <c r="P120" s="66"/>
      <c r="Q120" s="120">
        <f>+Q119/Q118</f>
        <v>0</v>
      </c>
      <c r="R120" s="65" t="str">
        <f>+IF(Q120&gt;0.1%,"NO OK","OK")</f>
        <v>OK</v>
      </c>
      <c r="S120" s="2"/>
    </row>
    <row r="121" spans="1:19" ht="15" x14ac:dyDescent="0.25">
      <c r="A121" s="66"/>
      <c r="B121" s="90" t="s">
        <v>58</v>
      </c>
      <c r="C121" s="66"/>
      <c r="D121" s="66"/>
      <c r="E121" s="66"/>
      <c r="F121" s="66"/>
      <c r="G121" s="66"/>
      <c r="H121" s="66"/>
      <c r="I121" s="65" t="s">
        <v>15</v>
      </c>
      <c r="J121" s="66"/>
      <c r="K121" s="66"/>
      <c r="L121" s="65" t="s">
        <v>15</v>
      </c>
      <c r="M121" s="66"/>
      <c r="N121" s="66"/>
      <c r="O121" s="65" t="s">
        <v>15</v>
      </c>
      <c r="P121" s="66"/>
      <c r="Q121" s="66"/>
      <c r="R121" s="65" t="s">
        <v>15</v>
      </c>
      <c r="S121" s="2"/>
    </row>
    <row r="122" spans="1:19" ht="15" x14ac:dyDescent="0.25">
      <c r="A122" s="66"/>
      <c r="B122" s="90" t="s">
        <v>59</v>
      </c>
      <c r="C122" s="66"/>
      <c r="D122" s="66"/>
      <c r="E122" s="66"/>
      <c r="F122" s="66"/>
      <c r="G122" s="229" t="str">
        <f>+IF(I116="OK",IF(I117="OK",IF(I120="OK",IF(I121="OK",IF(I112="OK","SI","NO"),"NO"),"NO"),"NO"),"NO")</f>
        <v>SI</v>
      </c>
      <c r="H122" s="230"/>
      <c r="I122" s="231"/>
      <c r="J122" s="229" t="str">
        <f>+IF(L116="OK",IF(L117="OK",IF(L120="OK",IF(L121="OK",IF(L112="OK","SI","NO"),"NO"),"NO"),"NO"),"NO")</f>
        <v>SI</v>
      </c>
      <c r="K122" s="230"/>
      <c r="L122" s="231"/>
      <c r="M122" s="229" t="str">
        <f>+IF(O116="OK",IF(O117="OK",IF(O120="OK",IF(O121="OK",IF(O112="OK","SI","NO"),"NO"),"NO"),"NO"),"NO")</f>
        <v>SI</v>
      </c>
      <c r="N122" s="230"/>
      <c r="O122" s="231"/>
      <c r="P122" s="229" t="str">
        <f>+IF(R116="OK",IF(R117="OK",IF(R120="OK",IF(R121="OK",IF(R112="OK","SI","NO"),"NO"),"NO"),"NO"),"NO")</f>
        <v>SI</v>
      </c>
      <c r="Q122" s="230"/>
      <c r="R122" s="231"/>
      <c r="S122" s="2"/>
    </row>
    <row r="123" spans="1:19" x14ac:dyDescent="0.25">
      <c r="S123" s="2"/>
    </row>
    <row r="124" spans="1:19" ht="15.75" x14ac:dyDescent="0.25">
      <c r="B124" s="43" t="s">
        <v>39</v>
      </c>
      <c r="G124" s="43"/>
      <c r="H124" s="51"/>
      <c r="I124" s="51"/>
      <c r="J124" s="43"/>
      <c r="K124" s="51"/>
      <c r="L124" s="51"/>
      <c r="M124" s="43"/>
      <c r="N124" s="51"/>
      <c r="O124" s="51"/>
      <c r="P124" s="43"/>
      <c r="Q124" s="51"/>
      <c r="R124" s="51"/>
      <c r="S124" s="2"/>
    </row>
    <row r="125" spans="1:19" x14ac:dyDescent="0.25">
      <c r="G125" s="50"/>
      <c r="H125" s="51"/>
      <c r="I125" s="51"/>
      <c r="J125" s="50"/>
      <c r="K125" s="51"/>
      <c r="L125" s="51"/>
      <c r="M125" s="50"/>
      <c r="N125" s="51"/>
      <c r="O125" s="51"/>
      <c r="P125" s="50"/>
      <c r="Q125" s="51"/>
      <c r="R125" s="51"/>
    </row>
    <row r="126" spans="1:19" x14ac:dyDescent="0.25">
      <c r="G126" s="50"/>
      <c r="H126" s="51"/>
      <c r="I126" s="51"/>
      <c r="J126" s="50"/>
      <c r="K126" s="51"/>
      <c r="L126" s="51"/>
      <c r="M126" s="50"/>
      <c r="N126" s="51"/>
      <c r="O126" s="51"/>
      <c r="P126" s="50"/>
      <c r="Q126" s="51"/>
      <c r="R126" s="51"/>
    </row>
    <row r="127" spans="1:19" x14ac:dyDescent="0.25">
      <c r="G127" s="50"/>
      <c r="H127" s="51"/>
      <c r="I127" s="51"/>
      <c r="J127" s="50"/>
      <c r="K127" s="51"/>
      <c r="L127" s="51"/>
      <c r="M127" s="50"/>
      <c r="N127" s="51"/>
      <c r="O127" s="51"/>
      <c r="P127" s="50"/>
      <c r="Q127" s="51"/>
      <c r="R127" s="51"/>
    </row>
    <row r="128" spans="1:19" ht="15.75" x14ac:dyDescent="0.25">
      <c r="B128" s="53" t="s">
        <v>40</v>
      </c>
      <c r="C128" s="53"/>
      <c r="G128" s="53"/>
      <c r="H128" s="51"/>
      <c r="I128" s="53"/>
      <c r="J128" s="53"/>
      <c r="K128" s="51"/>
      <c r="L128" s="53"/>
      <c r="M128" s="53"/>
      <c r="N128" s="51"/>
      <c r="O128" s="53"/>
      <c r="P128" s="53"/>
      <c r="Q128" s="51"/>
      <c r="R128" s="53"/>
    </row>
    <row r="129" spans="2:18" ht="15.75" x14ac:dyDescent="0.25">
      <c r="B129" s="54" t="s">
        <v>207</v>
      </c>
      <c r="C129" s="54"/>
      <c r="G129" s="54"/>
      <c r="H129" s="51"/>
      <c r="I129" s="54"/>
      <c r="J129" s="54"/>
      <c r="K129" s="51"/>
      <c r="L129" s="54"/>
      <c r="M129" s="54"/>
      <c r="N129" s="51"/>
      <c r="O129" s="54"/>
      <c r="P129" s="54"/>
      <c r="Q129" s="51"/>
      <c r="R129" s="54"/>
    </row>
    <row r="130" spans="2:18" ht="15.75" x14ac:dyDescent="0.25">
      <c r="B130" s="54"/>
      <c r="G130" s="54"/>
      <c r="H130" s="51"/>
      <c r="I130" s="51"/>
      <c r="J130" s="54"/>
      <c r="K130" s="51"/>
      <c r="L130" s="51"/>
      <c r="M130" s="54"/>
      <c r="N130" s="51"/>
      <c r="O130" s="51"/>
      <c r="P130" s="54"/>
      <c r="Q130" s="51"/>
      <c r="R130" s="51"/>
    </row>
    <row r="131" spans="2:18" ht="15.75" x14ac:dyDescent="0.25">
      <c r="B131" s="54"/>
      <c r="G131" s="54"/>
      <c r="H131" s="55"/>
      <c r="I131" s="55"/>
      <c r="J131" s="54"/>
      <c r="K131" s="55"/>
      <c r="L131" s="55"/>
      <c r="M131" s="54"/>
      <c r="N131" s="55"/>
      <c r="O131" s="55"/>
      <c r="P131" s="54"/>
      <c r="Q131" s="55"/>
      <c r="R131" s="55"/>
    </row>
    <row r="132" spans="2:18" ht="15.75" x14ac:dyDescent="0.25">
      <c r="B132" s="54"/>
      <c r="G132" s="54"/>
      <c r="H132" s="55"/>
      <c r="I132" s="55"/>
      <c r="J132" s="54"/>
      <c r="K132" s="55"/>
      <c r="L132" s="55"/>
      <c r="M132" s="54"/>
      <c r="N132" s="55"/>
      <c r="O132" s="55"/>
      <c r="P132" s="54"/>
      <c r="Q132" s="55"/>
      <c r="R132" s="55"/>
    </row>
    <row r="133" spans="2:18" ht="15.75" x14ac:dyDescent="0.25">
      <c r="B133" s="53" t="s">
        <v>41</v>
      </c>
      <c r="C133" s="53"/>
      <c r="G133" s="53"/>
      <c r="H133" s="53"/>
      <c r="I133" s="53"/>
      <c r="J133" s="53"/>
      <c r="K133" s="53"/>
      <c r="L133" s="53"/>
      <c r="M133" s="53"/>
      <c r="N133" s="53"/>
      <c r="O133" s="53"/>
      <c r="P133" s="53"/>
      <c r="Q133" s="53"/>
      <c r="R133" s="53"/>
    </row>
    <row r="134" spans="2:18" ht="15.75" x14ac:dyDescent="0.25">
      <c r="B134" s="54" t="s">
        <v>42</v>
      </c>
      <c r="C134" s="54"/>
      <c r="G134" s="54"/>
      <c r="H134" s="55"/>
      <c r="I134" s="55"/>
      <c r="J134" s="54"/>
      <c r="K134" s="55"/>
      <c r="L134" s="55"/>
      <c r="M134" s="54"/>
      <c r="N134" s="55"/>
      <c r="O134" s="55"/>
      <c r="P134" s="54"/>
      <c r="Q134" s="55"/>
      <c r="R134" s="55"/>
    </row>
    <row r="135" spans="2:18" ht="15.75" x14ac:dyDescent="0.25">
      <c r="B135" s="54" t="s">
        <v>43</v>
      </c>
      <c r="G135" s="54"/>
      <c r="H135" s="55"/>
      <c r="I135" s="55"/>
      <c r="J135" s="54"/>
      <c r="K135" s="55"/>
      <c r="L135" s="55"/>
      <c r="M135" s="54"/>
      <c r="N135" s="55"/>
      <c r="O135" s="55"/>
      <c r="P135" s="54"/>
      <c r="Q135" s="55"/>
      <c r="R135" s="55"/>
    </row>
  </sheetData>
  <mergeCells count="25">
    <mergeCell ref="P3:R4"/>
    <mergeCell ref="P5:R5"/>
    <mergeCell ref="P6:P7"/>
    <mergeCell ref="Q6:Q7"/>
    <mergeCell ref="P122:R122"/>
    <mergeCell ref="M3:O4"/>
    <mergeCell ref="M5:O5"/>
    <mergeCell ref="N6:N7"/>
    <mergeCell ref="G122:I122"/>
    <mergeCell ref="J122:L122"/>
    <mergeCell ref="M122:O122"/>
    <mergeCell ref="M6:M7"/>
    <mergeCell ref="J3:L4"/>
    <mergeCell ref="J5:L5"/>
    <mergeCell ref="J6:J7"/>
    <mergeCell ref="K6:K7"/>
    <mergeCell ref="A6:F6"/>
    <mergeCell ref="G6:G7"/>
    <mergeCell ref="H6:H7"/>
    <mergeCell ref="A1:F1"/>
    <mergeCell ref="A2:F2"/>
    <mergeCell ref="A3:F4"/>
    <mergeCell ref="G3:I4"/>
    <mergeCell ref="A5:F5"/>
    <mergeCell ref="G5:I5"/>
  </mergeCells>
  <conditionalFormatting sqref="I9:I18 I107">
    <cfRule type="containsText" dxfId="64" priority="132" operator="containsText" text="NO OK">
      <formula>NOT(ISERROR(SEARCH("NO OK",I9)))</formula>
    </cfRule>
  </conditionalFormatting>
  <conditionalFormatting sqref="I120">
    <cfRule type="containsText" dxfId="63" priority="131" operator="containsText" text="NO OK">
      <formula>NOT(ISERROR(SEARCH("NO OK",I120)))</formula>
    </cfRule>
  </conditionalFormatting>
  <conditionalFormatting sqref="I116:I117">
    <cfRule type="containsText" dxfId="62" priority="130" operator="containsText" text="NO OK">
      <formula>NOT(ISERROR(SEARCH("NO OK",I116)))</formula>
    </cfRule>
  </conditionalFormatting>
  <conditionalFormatting sqref="I121">
    <cfRule type="containsText" dxfId="61" priority="129" operator="containsText" text="NO OK">
      <formula>NOT(ISERROR(SEARCH("NO OK",I121)))</formula>
    </cfRule>
  </conditionalFormatting>
  <conditionalFormatting sqref="I112">
    <cfRule type="cellIs" dxfId="60" priority="121" operator="equal">
      <formula>"NO OK"</formula>
    </cfRule>
  </conditionalFormatting>
  <conditionalFormatting sqref="G122">
    <cfRule type="containsText" dxfId="59" priority="118" operator="containsText" text="NO">
      <formula>NOT(ISERROR(SEARCH("NO",G122)))</formula>
    </cfRule>
  </conditionalFormatting>
  <conditionalFormatting sqref="I19:I23 I26:I30 I33:I43 I46:I54 I57:I64 I67:I77 I80:I88 I91:I100 I103:I106">
    <cfRule type="containsText" dxfId="58" priority="91" operator="containsText" text="NO OK">
      <formula>NOT(ISERROR(SEARCH("NO OK",I19)))</formula>
    </cfRule>
  </conditionalFormatting>
  <conditionalFormatting sqref="I101">
    <cfRule type="containsText" dxfId="57" priority="86" operator="containsText" text="NO OK">
      <formula>NOT(ISERROR(SEARCH("NO OK",I101)))</formula>
    </cfRule>
  </conditionalFormatting>
  <conditionalFormatting sqref="I89">
    <cfRule type="containsText" dxfId="56" priority="81" operator="containsText" text="NO OK">
      <formula>NOT(ISERROR(SEARCH("NO OK",I89)))</formula>
    </cfRule>
  </conditionalFormatting>
  <conditionalFormatting sqref="I78">
    <cfRule type="containsText" dxfId="55" priority="76" operator="containsText" text="NO OK">
      <formula>NOT(ISERROR(SEARCH("NO OK",I78)))</formula>
    </cfRule>
  </conditionalFormatting>
  <conditionalFormatting sqref="I65">
    <cfRule type="containsText" dxfId="54" priority="71" operator="containsText" text="NO OK">
      <formula>NOT(ISERROR(SEARCH("NO OK",I65)))</formula>
    </cfRule>
  </conditionalFormatting>
  <conditionalFormatting sqref="I55">
    <cfRule type="containsText" dxfId="53" priority="66" operator="containsText" text="NO OK">
      <formula>NOT(ISERROR(SEARCH("NO OK",I55)))</formula>
    </cfRule>
  </conditionalFormatting>
  <conditionalFormatting sqref="I44">
    <cfRule type="containsText" dxfId="52" priority="61" operator="containsText" text="NO OK">
      <formula>NOT(ISERROR(SEARCH("NO OK",I44)))</formula>
    </cfRule>
  </conditionalFormatting>
  <conditionalFormatting sqref="I31">
    <cfRule type="containsText" dxfId="51" priority="56" operator="containsText" text="NO OK">
      <formula>NOT(ISERROR(SEARCH("NO OK",I31)))</formula>
    </cfRule>
  </conditionalFormatting>
  <conditionalFormatting sqref="I24">
    <cfRule type="containsText" dxfId="50" priority="51" operator="containsText" text="NO OK">
      <formula>NOT(ISERROR(SEARCH("NO OK",I24)))</formula>
    </cfRule>
  </conditionalFormatting>
  <conditionalFormatting sqref="L9:L18 L107">
    <cfRule type="containsText" dxfId="49" priority="46" operator="containsText" text="NO OK">
      <formula>NOT(ISERROR(SEARCH("NO OK",L9)))</formula>
    </cfRule>
  </conditionalFormatting>
  <conditionalFormatting sqref="L120">
    <cfRule type="containsText" dxfId="48" priority="45" operator="containsText" text="NO OK">
      <formula>NOT(ISERROR(SEARCH("NO OK",L120)))</formula>
    </cfRule>
  </conditionalFormatting>
  <conditionalFormatting sqref="L116:L117">
    <cfRule type="containsText" dxfId="47" priority="44" operator="containsText" text="NO OK">
      <formula>NOT(ISERROR(SEARCH("NO OK",L116)))</formula>
    </cfRule>
  </conditionalFormatting>
  <conditionalFormatting sqref="L121">
    <cfRule type="containsText" dxfId="46" priority="43" operator="containsText" text="NO OK">
      <formula>NOT(ISERROR(SEARCH("NO OK",L121)))</formula>
    </cfRule>
  </conditionalFormatting>
  <conditionalFormatting sqref="L112">
    <cfRule type="cellIs" dxfId="45" priority="42" operator="equal">
      <formula>"NO OK"</formula>
    </cfRule>
  </conditionalFormatting>
  <conditionalFormatting sqref="J122">
    <cfRule type="containsText" dxfId="44" priority="41" operator="containsText" text="NO">
      <formula>NOT(ISERROR(SEARCH("NO",J122)))</formula>
    </cfRule>
  </conditionalFormatting>
  <conditionalFormatting sqref="L19:L23 L26:L30 L33:L43 L46:L54 L57:L64 L67:L77 L80:L88 L91:L100 L103:L106">
    <cfRule type="containsText" dxfId="43" priority="40" operator="containsText" text="NO OK">
      <formula>NOT(ISERROR(SEARCH("NO OK",L19)))</formula>
    </cfRule>
  </conditionalFormatting>
  <conditionalFormatting sqref="L101">
    <cfRule type="containsText" dxfId="42" priority="39" operator="containsText" text="NO OK">
      <formula>NOT(ISERROR(SEARCH("NO OK",L101)))</formula>
    </cfRule>
  </conditionalFormatting>
  <conditionalFormatting sqref="L89">
    <cfRule type="containsText" dxfId="41" priority="38" operator="containsText" text="NO OK">
      <formula>NOT(ISERROR(SEARCH("NO OK",L89)))</formula>
    </cfRule>
  </conditionalFormatting>
  <conditionalFormatting sqref="L78">
    <cfRule type="containsText" dxfId="40" priority="37" operator="containsText" text="NO OK">
      <formula>NOT(ISERROR(SEARCH("NO OK",L78)))</formula>
    </cfRule>
  </conditionalFormatting>
  <conditionalFormatting sqref="L65">
    <cfRule type="containsText" dxfId="39" priority="36" operator="containsText" text="NO OK">
      <formula>NOT(ISERROR(SEARCH("NO OK",L65)))</formula>
    </cfRule>
  </conditionalFormatting>
  <conditionalFormatting sqref="L55">
    <cfRule type="containsText" dxfId="38" priority="35" operator="containsText" text="NO OK">
      <formula>NOT(ISERROR(SEARCH("NO OK",L55)))</formula>
    </cfRule>
  </conditionalFormatting>
  <conditionalFormatting sqref="L44">
    <cfRule type="containsText" dxfId="37" priority="34" operator="containsText" text="NO OK">
      <formula>NOT(ISERROR(SEARCH("NO OK",L44)))</formula>
    </cfRule>
  </conditionalFormatting>
  <conditionalFormatting sqref="L31">
    <cfRule type="containsText" dxfId="36" priority="33" operator="containsText" text="NO OK">
      <formula>NOT(ISERROR(SEARCH("NO OK",L31)))</formula>
    </cfRule>
  </conditionalFormatting>
  <conditionalFormatting sqref="L24">
    <cfRule type="containsText" dxfId="35" priority="32" operator="containsText" text="NO OK">
      <formula>NOT(ISERROR(SEARCH("NO OK",L24)))</formula>
    </cfRule>
  </conditionalFormatting>
  <conditionalFormatting sqref="O9:O18 O107">
    <cfRule type="containsText" dxfId="34" priority="31" operator="containsText" text="NO OK">
      <formula>NOT(ISERROR(SEARCH("NO OK",O9)))</formula>
    </cfRule>
  </conditionalFormatting>
  <conditionalFormatting sqref="O120">
    <cfRule type="containsText" dxfId="33" priority="30" operator="containsText" text="NO OK">
      <formula>NOT(ISERROR(SEARCH("NO OK",O120)))</formula>
    </cfRule>
  </conditionalFormatting>
  <conditionalFormatting sqref="O116:O117">
    <cfRule type="containsText" dxfId="32" priority="29" operator="containsText" text="NO OK">
      <formula>NOT(ISERROR(SEARCH("NO OK",O116)))</formula>
    </cfRule>
  </conditionalFormatting>
  <conditionalFormatting sqref="O121">
    <cfRule type="containsText" dxfId="31" priority="28" operator="containsText" text="NO OK">
      <formula>NOT(ISERROR(SEARCH("NO OK",O121)))</formula>
    </cfRule>
  </conditionalFormatting>
  <conditionalFormatting sqref="O112">
    <cfRule type="cellIs" dxfId="30" priority="27" operator="equal">
      <formula>"NO OK"</formula>
    </cfRule>
  </conditionalFormatting>
  <conditionalFormatting sqref="M122">
    <cfRule type="containsText" dxfId="29" priority="26" operator="containsText" text="NO">
      <formula>NOT(ISERROR(SEARCH("NO",M122)))</formula>
    </cfRule>
  </conditionalFormatting>
  <conditionalFormatting sqref="O19:O23 O26:O30 O33:O43 O46:O54 O57:O64 O67:O77 O80:O88 O91:O100 O103:O106">
    <cfRule type="containsText" dxfId="28" priority="25" operator="containsText" text="NO OK">
      <formula>NOT(ISERROR(SEARCH("NO OK",O19)))</formula>
    </cfRule>
  </conditionalFormatting>
  <conditionalFormatting sqref="O101">
    <cfRule type="containsText" dxfId="27" priority="24" operator="containsText" text="NO OK">
      <formula>NOT(ISERROR(SEARCH("NO OK",O101)))</formula>
    </cfRule>
  </conditionalFormatting>
  <conditionalFormatting sqref="O89">
    <cfRule type="containsText" dxfId="26" priority="23" operator="containsText" text="NO OK">
      <formula>NOT(ISERROR(SEARCH("NO OK",O89)))</formula>
    </cfRule>
  </conditionalFormatting>
  <conditionalFormatting sqref="O78">
    <cfRule type="containsText" dxfId="25" priority="22" operator="containsText" text="NO OK">
      <formula>NOT(ISERROR(SEARCH("NO OK",O78)))</formula>
    </cfRule>
  </conditionalFormatting>
  <conditionalFormatting sqref="O65">
    <cfRule type="containsText" dxfId="24" priority="21" operator="containsText" text="NO OK">
      <formula>NOT(ISERROR(SEARCH("NO OK",O65)))</formula>
    </cfRule>
  </conditionalFormatting>
  <conditionalFormatting sqref="O55">
    <cfRule type="containsText" dxfId="23" priority="20" operator="containsText" text="NO OK">
      <formula>NOT(ISERROR(SEARCH("NO OK",O55)))</formula>
    </cfRule>
  </conditionalFormatting>
  <conditionalFormatting sqref="O44">
    <cfRule type="containsText" dxfId="22" priority="19" operator="containsText" text="NO OK">
      <formula>NOT(ISERROR(SEARCH("NO OK",O44)))</formula>
    </cfRule>
  </conditionalFormatting>
  <conditionalFormatting sqref="O31">
    <cfRule type="containsText" dxfId="21" priority="18" operator="containsText" text="NO OK">
      <formula>NOT(ISERROR(SEARCH("NO OK",O31)))</formula>
    </cfRule>
  </conditionalFormatting>
  <conditionalFormatting sqref="O24">
    <cfRule type="containsText" dxfId="20" priority="17" operator="containsText" text="NO OK">
      <formula>NOT(ISERROR(SEARCH("NO OK",O24)))</formula>
    </cfRule>
  </conditionalFormatting>
  <conditionalFormatting sqref="R9:R18 R107">
    <cfRule type="containsText" dxfId="19" priority="16" operator="containsText" text="NO OK">
      <formula>NOT(ISERROR(SEARCH("NO OK",R9)))</formula>
    </cfRule>
  </conditionalFormatting>
  <conditionalFormatting sqref="R120">
    <cfRule type="containsText" dxfId="18" priority="15" operator="containsText" text="NO OK">
      <formula>NOT(ISERROR(SEARCH("NO OK",R120)))</formula>
    </cfRule>
  </conditionalFormatting>
  <conditionalFormatting sqref="R116:R117">
    <cfRule type="containsText" dxfId="17" priority="14" operator="containsText" text="NO OK">
      <formula>NOT(ISERROR(SEARCH("NO OK",R116)))</formula>
    </cfRule>
  </conditionalFormatting>
  <conditionalFormatting sqref="R121">
    <cfRule type="containsText" dxfId="16" priority="13" operator="containsText" text="NO OK">
      <formula>NOT(ISERROR(SEARCH("NO OK",R121)))</formula>
    </cfRule>
  </conditionalFormatting>
  <conditionalFormatting sqref="R112">
    <cfRule type="cellIs" dxfId="15" priority="12" operator="equal">
      <formula>"NO OK"</formula>
    </cfRule>
  </conditionalFormatting>
  <conditionalFormatting sqref="P122">
    <cfRule type="containsText" dxfId="14" priority="11" operator="containsText" text="NO">
      <formula>NOT(ISERROR(SEARCH("NO",P122)))</formula>
    </cfRule>
  </conditionalFormatting>
  <conditionalFormatting sqref="R19:R23 R26:R30 R33:R43 R46:R54 R57:R64 R67:R77 R80:R88 R91:R100 R103:R106">
    <cfRule type="containsText" dxfId="13" priority="10" operator="containsText" text="NO OK">
      <formula>NOT(ISERROR(SEARCH("NO OK",R19)))</formula>
    </cfRule>
  </conditionalFormatting>
  <conditionalFormatting sqref="R101">
    <cfRule type="containsText" dxfId="12" priority="9" operator="containsText" text="NO OK">
      <formula>NOT(ISERROR(SEARCH("NO OK",R101)))</formula>
    </cfRule>
  </conditionalFormatting>
  <conditionalFormatting sqref="R89">
    <cfRule type="containsText" dxfId="11" priority="8" operator="containsText" text="NO OK">
      <formula>NOT(ISERROR(SEARCH("NO OK",R89)))</formula>
    </cfRule>
  </conditionalFormatting>
  <conditionalFormatting sqref="R78">
    <cfRule type="containsText" dxfId="10" priority="7" operator="containsText" text="NO OK">
      <formula>NOT(ISERROR(SEARCH("NO OK",R78)))</formula>
    </cfRule>
  </conditionalFormatting>
  <conditionalFormatting sqref="R65">
    <cfRule type="containsText" dxfId="9" priority="6" operator="containsText" text="NO OK">
      <formula>NOT(ISERROR(SEARCH("NO OK",R65)))</formula>
    </cfRule>
  </conditionalFormatting>
  <conditionalFormatting sqref="R55">
    <cfRule type="containsText" dxfId="8" priority="5" operator="containsText" text="NO OK">
      <formula>NOT(ISERROR(SEARCH("NO OK",R55)))</formula>
    </cfRule>
  </conditionalFormatting>
  <conditionalFormatting sqref="R44">
    <cfRule type="containsText" dxfId="7" priority="4" operator="containsText" text="NO OK">
      <formula>NOT(ISERROR(SEARCH("NO OK",R44)))</formula>
    </cfRule>
  </conditionalFormatting>
  <conditionalFormatting sqref="R31">
    <cfRule type="containsText" dxfId="6" priority="3" operator="containsText" text="NO OK">
      <formula>NOT(ISERROR(SEARCH("NO OK",R31)))</formula>
    </cfRule>
  </conditionalFormatting>
  <conditionalFormatting sqref="R24">
    <cfRule type="containsText" dxfId="5" priority="2" operator="containsText" text="NO OK">
      <formula>NOT(ISERROR(SEARCH("NO OK",R24)))</formula>
    </cfRule>
  </conditionalFormatting>
  <conditionalFormatting sqref="G122:R122">
    <cfRule type="containsText" dxfId="4" priority="1" operator="containsText" text="SI">
      <formula>NOT(ISERROR(SEARCH("SI",G122)))</formula>
    </cfRule>
  </conditionalFormatting>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VERIFICACIÓN JURÍDICA</vt:lpstr>
      <vt:lpstr>VERIFICACIÓN FINANCIERA</vt:lpstr>
      <vt:lpstr>VERIFICACION TECNICA</vt:lpstr>
      <vt:lpstr>VTE</vt:lpstr>
      <vt:lpstr>CORREC. ARITM.</vt:lpstr>
      <vt:lpstr>'VERIFICACION TECNICA'!Área_de_impresión</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Windows User</cp:lastModifiedBy>
  <cp:lastPrinted>2017-09-05T21:11:09Z</cp:lastPrinted>
  <dcterms:created xsi:type="dcterms:W3CDTF">2009-02-06T14:59:26Z</dcterms:created>
  <dcterms:modified xsi:type="dcterms:W3CDTF">2018-06-27T23:22:33Z</dcterms:modified>
</cp:coreProperties>
</file>